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740" activeTab="0"/>
  </bookViews>
  <sheets>
    <sheet name="бюдж.ассигн. 2020-2021  " sheetId="1" r:id="rId1"/>
  </sheets>
  <definedNames>
    <definedName name="_xlnm._FilterDatabase" localSheetId="0" hidden="1">'бюдж.ассигн. 2020-2021  '!$A$6:$D$174</definedName>
    <definedName name="_xlnm.Print_Area" localSheetId="0">'бюдж.ассигн. 2020-2021  '!$A$1:$G$171</definedName>
  </definedNames>
  <calcPr fullCalcOnLoad="1"/>
</workbook>
</file>

<file path=xl/sharedStrings.xml><?xml version="1.0" encoding="utf-8"?>
<sst xmlns="http://schemas.openxmlformats.org/spreadsheetml/2006/main" count="343" uniqueCount="306">
  <si>
    <t>Муниципальная программа Пучежского муниципального района «Ремонт и содержание автомобильных дорог общего пользования местного значения                                                                             Пучежского муниципального района»</t>
  </si>
  <si>
    <t>Муниципальная программа Пучежского муниципального района «Развитие физической культуры и спорта                                                   в Пучежском муниципальном районе»</t>
  </si>
  <si>
    <t>Муниципальная программа Пучежского муниципального района «Профилактика правонарушений на территории                          Пучежского муниципального района»</t>
  </si>
  <si>
    <t>Муниципальная программа Пучежского муниципального района «Улучшение условий и охраны труда                                                         в Пучежском муниципальном районе»</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</si>
  <si>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</si>
  <si>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(Предоставление субсидий бюджетным, автономным учреждениям и иным некоммерческим организациям)</t>
  </si>
  <si>
    <t>Основное мероприятие «Сохранение и укрепление здоровья обучающихся»</t>
  </si>
  <si>
    <t>01 0 05 00000</t>
  </si>
  <si>
    <t>Основное мероприятие «Сохранение текущих объемов деятельности мероприятий по работе с молодежью, поддержке талантливой молодежи, патриотическому воспитанию молодежи»</t>
  </si>
  <si>
    <t>01 0 06 00000</t>
  </si>
  <si>
    <t>Основное мероприятие «Обеспечение в полном объеме законодательно-установленных мер социальной поддержки обучающихся и их родителей»</t>
  </si>
  <si>
    <t>01 0 08 00000</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</si>
  <si>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</si>
  <si>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03 0 06 93100</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</si>
  <si>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</si>
  <si>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</si>
  <si>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01 0 02 80150</t>
  </si>
  <si>
    <t>01 0 02 00030</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</si>
  <si>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</si>
  <si>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03 0 06 93250</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</si>
  <si>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</si>
  <si>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03 0 06 94250</t>
  </si>
  <si>
    <t xml:space="preserve">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  </t>
  </si>
  <si>
    <t>обл</t>
  </si>
  <si>
    <t>вбс</t>
  </si>
  <si>
    <t>учреж</t>
  </si>
  <si>
    <t>иные</t>
  </si>
  <si>
    <t>кредит</t>
  </si>
  <si>
    <t>СБВ</t>
  </si>
  <si>
    <t>ДФ</t>
  </si>
  <si>
    <t>Основное мероприятие «Повышение качества предоставления дополнительного образования»</t>
  </si>
  <si>
    <t>01 0 03 00000</t>
  </si>
  <si>
    <t>Основное мероприятие «Обеспечение доступности музыкального и художественного образования и создание условий для реализации способностей талантливых и одаренных детей, достижения ими необходимых компетенций с целью дальнейшей профессионализации в области искусств»</t>
  </si>
  <si>
    <t>02 0 01 00000</t>
  </si>
  <si>
    <t>Основное мероприятие «Организация культурно-досугового обслуживания населения»</t>
  </si>
  <si>
    <t>02 0 02 00000</t>
  </si>
  <si>
    <t>Основное мероприятие «Создание условий для развития библиотечного дела, включая обновление книжных фондов»</t>
  </si>
  <si>
    <t>02 0 03 00000</t>
  </si>
  <si>
    <t>Основное мероприятие «Развитие краеведческого музея для сохранения и популяризации исторического прошлого края и создание условий для развития сферы туризма в районе»</t>
  </si>
  <si>
    <t>02 0 04 00000</t>
  </si>
  <si>
    <t>Основное мероприятие «Обеспечение сбалансированности и устойчивости бюджета Пучежского муниципального района»</t>
  </si>
  <si>
    <t>03 0 01 00000</t>
  </si>
  <si>
    <t>Основное мероприятие «Обеспечение эффективности управления муниципальным имуществом Пучежского муниципального района, в том числе земельными ресурсами»</t>
  </si>
  <si>
    <t>03 0 02 00000</t>
  </si>
  <si>
    <t>Основное мероприятие «Обеспечение эффективного муниципального управления в сфере образования»</t>
  </si>
  <si>
    <t>03 0 03 00000</t>
  </si>
  <si>
    <t>Основное мероприятие «Обеспечение эффективной работы в сфере строительства, жилищно-коммунального хозяйства, экологии, энергосбережения. Организация в границах муниципального образования электро-, газо- и теплоснабжения. Обеспечение эффективности муниципального управления в сфере городского хозяйства»</t>
  </si>
  <si>
    <t>03 0 04 00000</t>
  </si>
  <si>
    <t>Основное мероприятие «Обеспечение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t>
  </si>
  <si>
    <t>03 0 06 00000</t>
  </si>
  <si>
    <t>01 0 08 80100</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</si>
  <si>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</si>
  <si>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01 0 08 80110</t>
  </si>
  <si>
    <t>Основное мероприятие «Организация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t>
  </si>
  <si>
    <t>10 3 01 00000</t>
  </si>
  <si>
    <t>Основное мероприятие «Организация туристической деятельности в районе»</t>
  </si>
  <si>
    <t>11 0 02 00000</t>
  </si>
  <si>
    <t>Основное мероприятие «Профилактика правонарушений на территории Пучежского муниципального района»</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</si>
  <si>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</si>
  <si>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08 0 02 9155Н</t>
  </si>
  <si>
    <t>08 0 02 9154Н</t>
  </si>
  <si>
    <t>Основное мероприятие «Обеспечение предоставления качественного дополнительного образования в области физической культуры и спорта»</t>
  </si>
  <si>
    <t>Основное мероприятие «Повышение интереса населения Пучежского муниципального района к занятиям физической культурой и спортом»</t>
  </si>
  <si>
    <t>08 0 01 00000</t>
  </si>
  <si>
    <t>08 0 02 00000</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</si>
  <si>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государственных (муниципальных) нужд)</t>
  </si>
  <si>
    <t>01 0 05 80190</t>
  </si>
  <si>
    <t>20 9 00 51200</t>
  </si>
  <si>
    <t>Содержание органов местного самоуправления в части улучшения условий и охраны труда (Закупка товаров, работ и услуг для государственных (муниципальных) нужд)</t>
  </si>
  <si>
    <t>15 0 03 01050</t>
  </si>
  <si>
    <t>08 0 00 00000</t>
  </si>
  <si>
    <t>Обеспечение деятельности муниципальных учреждений в сфере физической культуры и спорта на базе МУ ДО «Детско-юношеский центр г. Пучеж» (Предоставление субсидий бюджетным, автономным учреждениям и иным некоммерческим организациям)</t>
  </si>
  <si>
    <t>08 0 01 00500</t>
  </si>
  <si>
    <t>Иные непрограммные мероприятия</t>
  </si>
  <si>
    <t>01 0 09 00240</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</si>
  <si>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</si>
  <si>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r>
      <t xml:space="preserve">Подпрограмма «Обеспечение жильем молодых семей» </t>
    </r>
    <r>
      <rPr>
        <b/>
        <i/>
        <sz val="12"/>
        <rFont val="Times New Roman"/>
        <family val="1"/>
      </rPr>
      <t>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r>
  </si>
  <si>
    <t xml:space="preserve">04 2 00 00000 </t>
  </si>
  <si>
    <t>Основное мероприятие «Обеспечение жильем молодых семей Пучежского муниципального района»</t>
  </si>
  <si>
    <t>04 2 01 00000</t>
  </si>
  <si>
    <t>Осуществление части переданных муниципальному району полномочий Пучежского городского поселения по предоставлению социальных выплат молодым семьям Пучежского городского поселения на приобретение (строительство) жилого помещения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</si>
  <si>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</si>
  <si>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04 2 01 L020Г</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</si>
  <si>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</si>
  <si>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03 0 02 00330</t>
  </si>
  <si>
    <t>Оценка имущества, в том числе земельных участков, оформление правоустанавливающих документов на объекты собственности Пучежского муниципального района (Закупка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</si>
  <si>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государственных (муниципальных) нужд)</t>
  </si>
  <si>
    <t>02 0 03 01150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</si>
  <si>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(Закупка товаров, работ и услуг для государственных (муниципальных) нужд)</t>
    </r>
  </si>
  <si>
    <t>03 0 01 00310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</si>
  <si>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(Иные бюджетные ассигнования)</t>
    </r>
  </si>
  <si>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(Закупка товаров, работ и услуг для государственных (муниципальных) нужд)</t>
  </si>
  <si>
    <t>03 0 01 00340</t>
  </si>
  <si>
    <t>03 0 01 95200</t>
  </si>
  <si>
    <t>03 0 01 92200</t>
  </si>
  <si>
    <t>03 0 01 93200</t>
  </si>
  <si>
    <t>03 0 01 94200</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</si>
  <si>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</si>
  <si>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</si>
  <si>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Снижение административных барьеров, оптимизация и повышения качества услуг, в том числе на базе многофункционального центра (Иные бюджетные ассигнования)</t>
  </si>
  <si>
    <t>10 3 01 00620</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</si>
  <si>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</si>
  <si>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</si>
  <si>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</si>
  <si>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03 0 02 00310</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</si>
  <si>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</si>
  <si>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</si>
  <si>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государственных (муниципальных) нужд)</t>
  </si>
  <si>
    <t>11 0 00 00000</t>
  </si>
  <si>
    <t>03 0 06 60010</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</si>
  <si>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</si>
  <si>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Муниципальная программа "Предоставление жилых помещений детям сиротам и детям, оставшимся без попечения родителей, лицам из числа по договорам найма специализированных жилых помещений"</t>
  </si>
  <si>
    <t>18 0 00 00000</t>
  </si>
  <si>
    <t xml:space="preserve">Основное мероприятие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</si>
  <si>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18 0 01 00000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</si>
  <si>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(Бюджетные инвестиции на приобретение объектов недвижимого имущества в муниципальную собственность)</t>
  </si>
  <si>
    <t>18 0 01 R0820</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</si>
  <si>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</si>
  <si>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</si>
  <si>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03 0 02 92300</t>
  </si>
  <si>
    <t>03 0 02 93300</t>
  </si>
  <si>
    <t>03 0 02 94300</t>
  </si>
  <si>
    <t>03 0 02 95300</t>
  </si>
  <si>
    <t>03 0 03 00310</t>
  </si>
  <si>
    <t>03 0 04 00380</t>
  </si>
  <si>
    <t>03 0 04 00310</t>
  </si>
  <si>
    <t>03 0 06 00310</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</si>
  <si>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(Закупка товаров, работ и услуг для государственных (муниципальных) нужд)</t>
  </si>
  <si>
    <t>Обеспечение полноценным питанием воспитанников муниципальных дошкольных образовательных организаций  (Закупка товаров, работ и услуг для государственных (муниципальных) нужд)</t>
  </si>
  <si>
    <t>01 0 01 00020</t>
  </si>
  <si>
    <t>Обеспечение функционирования муниципальных образовательных организаций в сфере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</si>
  <si>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Реализация мероприятий по поэтапному доведению средней заработной платы работников культуры МБУК «Краеведческий музей» (Предоставление субсидий бюджетным, автономным учреждениям и иным некоммерческим организациям)</t>
  </si>
  <si>
    <t>02 0 04 S0340</t>
  </si>
  <si>
    <t>Обеспечение функционирования муниципальных образовательных организаций в сфере общего образования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</si>
  <si>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(Иные бюджетные ассигнования)</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</si>
  <si>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</si>
  <si>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государственных (муниципальных) нужд)</t>
  </si>
  <si>
    <t>01 0 08 01000</t>
  </si>
  <si>
    <t>Выполнение мероприятий, направленных на 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</si>
  <si>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01 0 03 00050</t>
  </si>
  <si>
    <t>01 0 03 S1420</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</si>
  <si>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</si>
  <si>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Муниципальная программа Пучежского муниципального района «Совершенствование местного самоуправления Пучежского муниципального района»</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</si>
  <si>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</si>
  <si>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03 0 06 92100</t>
  </si>
  <si>
    <t>05 0 01 40010</t>
  </si>
  <si>
    <t>06 0 00 00000</t>
  </si>
  <si>
    <t>Строительный контроль за выполнением работ по ремонту автомобильных дорог (Закупка товаров, работ и услуг для государственных (муниципальных) нужд)</t>
  </si>
  <si>
    <t>06 0 01 00400</t>
  </si>
  <si>
    <t>Капитальный ремонт, ремонт и содержание дорог местного значения Пучежского муниципального района (Закупка товаров, работ и услуг для государственных (муниципальных) нужд)</t>
  </si>
  <si>
    <t>06 0 01 00410</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</si>
  <si>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</si>
  <si>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02 0 02 S034С</t>
  </si>
  <si>
    <t>Организация исполнения районного бюджета в части средств, предусмотренных на реализацию муниципальной программы</t>
  </si>
  <si>
    <t>01 0 09 00000</t>
  </si>
  <si>
    <t>Осуществление части переданных полномочий Пучежского городского поселения по комплектованию библиотечных фондов муниципальных библиотек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</si>
  <si>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</si>
  <si>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03 0 06 94100</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</si>
  <si>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</si>
  <si>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03 0 06 95100</t>
  </si>
  <si>
    <t>Обеспечение функционирования деятельности Председателя Совета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</si>
  <si>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учреждения дополнительного образования детей в сфере искусства на базе МУ ДО "Пучежская детская школа искусств"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</si>
  <si>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государственных (муниципальных) нужд)</t>
  </si>
  <si>
    <t>Межбюджетные трансферты сельским поселения,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</si>
  <si>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06 0 02 90010</t>
  </si>
  <si>
    <t>Оформление права собственности на дороги местного значения Пучежского муниципального района (Закупка товаров, работ и услуг для государственных (муниципальных) нужд)</t>
  </si>
  <si>
    <t>06 0 03 00420</t>
  </si>
  <si>
    <t>Выполнение мероприятий, направленных на укрепление пожарной безопасности дошкольных образовательных  организаций (Закупка товаров, работ и услуг для государственных (муниципальных) нужд)</t>
  </si>
  <si>
    <t>Выполнение мероприятий, направленных на укрепление пожарной безопасности организаций дополнительного образования детей (Закупка товаров, работ и услуг для государственных (муниципальных) нужд)</t>
  </si>
  <si>
    <t>Изменения</t>
  </si>
  <si>
    <t>Сумма на 2020 год с учетом изменений</t>
  </si>
  <si>
    <r>
      <t xml:space="preserve">Подпрограмма «Газификация Пучежского муниципального района» </t>
    </r>
    <r>
      <rPr>
        <b/>
        <i/>
        <sz val="12"/>
        <rFont val="Times New Roman"/>
        <family val="1"/>
      </rPr>
      <t>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r>
  </si>
  <si>
    <t xml:space="preserve">04 1 00 00000 </t>
  </si>
  <si>
    <t>Основное мероприятие «Газификация населенных пунктов Пучежского муниципального района»</t>
  </si>
  <si>
    <t>04 1 01 00000</t>
  </si>
  <si>
    <t>Выполнение мероприятий по функционированию блочно-модульной котельной МОУ Затеихинская школа в период пуско-наладочных работ  (Закупка товаров, работ и услуг для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</si>
  <si>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(Закупка товаров, работ и услуг для государственных (муниципальных) нужд)</t>
  </si>
  <si>
    <t>04 1 01 01180</t>
  </si>
  <si>
    <t>04 1 01 01280</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</si>
  <si>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</si>
  <si>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03 0 06 95250</t>
  </si>
  <si>
    <t>Осуществление переданных государственных полномочий по организации двухразового питания детей сирот и детей, находящихся в трудной жизненной ситуации (Закупка товаров, работ и услуг для государственных (муниципальных) нужд)</t>
  </si>
  <si>
    <t>01 0 05 80200</t>
  </si>
  <si>
    <t>Сумма на 2021 год, руб</t>
  </si>
  <si>
    <t>Поэтапное доведение средней заработной платы педагогическим работникам МУ ДО "Пучежская детская школа искусств"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</si>
  <si>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10 3 01 9152Н</t>
  </si>
  <si>
    <t>03 0 06 00300</t>
  </si>
  <si>
    <t>Обеспечение деятельности главы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</si>
  <si>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</si>
  <si>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03 0 06 92250</t>
  </si>
  <si>
    <t xml:space="preserve">Основное мероприятие «Оказание поддержки гражданам Пучежского муниципального района в сфере ипотечного жилищного кредитования» </t>
  </si>
  <si>
    <t>04 3 01 00000</t>
  </si>
  <si>
    <t>05 0 01 00000</t>
  </si>
  <si>
    <t>Основное мероприятие «Обеспечение населения Пучежского муниципального района пассажирскими перевозками автомобильным транспортом по социально-значимым маршрутам»</t>
  </si>
  <si>
    <t>Основное мероприятие «Ремонт автомобильных дорог местного значения»</t>
  </si>
  <si>
    <t>06 0 01 00000</t>
  </si>
  <si>
    <t>Основное мероприятие «Содержание автомобильных дорог местного значения»</t>
  </si>
  <si>
    <t>06 0 02 00000</t>
  </si>
  <si>
    <t>Основное мероприятие «Оформление права собственности на дороги местного значения»</t>
  </si>
  <si>
    <t>06 0 03 00000</t>
  </si>
  <si>
    <t>01 0 02 00040</t>
  </si>
  <si>
    <t>Обеспечение функционирования муниципальных образовательных организаций в сфере общего образования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</si>
  <si>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</si>
  <si>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(Закупка товаров, работ и услуг для государственных (муниципальных) нужд)</t>
  </si>
  <si>
    <t>02 0 00 00000</t>
  </si>
  <si>
    <t>02 0 01 00250</t>
  </si>
  <si>
    <t>02 0 01 S1430</t>
  </si>
  <si>
    <r>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t>
    </r>
    <r>
      <rPr>
        <sz val="12"/>
        <rFont val="Times New Roman"/>
        <family val="1"/>
      </rPr>
      <t xml:space="preserve"> </t>
    </r>
    <r>
      <rPr>
        <sz val="12"/>
        <color indexed="8"/>
        <rFont val="Times New Roman"/>
        <family val="1"/>
      </rPr>
      <t>(Предоставление субсидий бюджетным, автономным учреждениям и иным некоммерческим организациям)</t>
    </r>
  </si>
  <si>
    <t>02 0 02 92600</t>
  </si>
  <si>
    <t xml:space="preserve">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  </t>
  </si>
  <si>
    <t>02 0 02 93600</t>
  </si>
  <si>
    <t>20 9 00 00720</t>
  </si>
  <si>
    <t>20 9 00 00740</t>
  </si>
  <si>
    <t>20 9 00 00000</t>
  </si>
  <si>
    <t>20 0 00 00000</t>
  </si>
  <si>
    <t>15 0 01 00000</t>
  </si>
  <si>
    <t>Основное мероприятие «Улучшение условий и охраны труда образовательных организаций»</t>
  </si>
  <si>
    <t>15 0 01 01050</t>
  </si>
  <si>
    <t>02 0 03 9180Н</t>
  </si>
  <si>
    <t>02 0 02 9160Н</t>
  </si>
  <si>
    <t>19 0 00 00000</t>
  </si>
  <si>
    <t>19 0 01 00000</t>
  </si>
  <si>
    <t>19 0 01 80360</t>
  </si>
  <si>
    <t>19 0 01 80350</t>
  </si>
  <si>
    <t>19 0 01 80370</t>
  </si>
  <si>
    <t>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физкультурно-оздоровительных и спортивных мероприятий, приобретению 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</si>
  <si>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Управление резервным фондом администрации Пучежского муниципального района  (Иные бюджетные ассигнования)</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</si>
  <si>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</si>
  <si>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01 0 06 9156Н</t>
  </si>
  <si>
    <t>Обеспечение функционирования МБУ "Агентство реформирования ЖКХ" (Предоставление субсидий бюджетным, автономным учреждениям и иным некоммерческим организациям)</t>
  </si>
  <si>
    <t>Основное мероприятие «Улучшение условий и охраны труда в органах местного самоуправления»</t>
  </si>
  <si>
    <t>15 0 03 00000</t>
  </si>
  <si>
    <t>Обеспечение функционирования муниципальных образовательных организаций в части улучшения условий и охраны труда (Закупка товаров, работ и услуг для государственных (муниципальных) нужд)</t>
  </si>
  <si>
    <t>Обеспечение функционирования муниципальных образовательных организаций в части улучшения условий и охраны труда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</si>
  <si>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</si>
  <si>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02 0 02 94600</t>
  </si>
  <si>
    <t>02 0 02 95600</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</si>
  <si>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t>
  </si>
  <si>
    <t>02 0 03 S034Г</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</si>
  <si>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(Закупка товаров, работ и услуг для государственных (муниципальных) нужд)</t>
  </si>
  <si>
    <t>Распределение бюджетных ассигнований по целевым статьям (муниципальным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 группам видов расходов классификации расходов бюджета Пучежского муниципального района на 2020-2021 годы</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</si>
  <si>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</si>
  <si>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10 3 00 00000</t>
  </si>
  <si>
    <t>Снижение административных барьеров, оптимизация и повышения качества услуг, в том числе на базе многофункционального центра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</si>
  <si>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Снижение административных барьеров, оптимизация и повышения качества услуг, в том числе на базе многофункционального центра (Закупка товаров, работ и услуг для государственных (муниципальных) нужд)</t>
  </si>
  <si>
    <t>10 0 00 00000</t>
  </si>
  <si>
    <t>02 0 02 S034З</t>
  </si>
  <si>
    <t>02 0 02 S034И</t>
  </si>
  <si>
    <t>02 0 02 S034М</t>
  </si>
  <si>
    <t>04 3 01 S028Г</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</si>
  <si>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</si>
  <si>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Обеспечение функционирования МБУК «Краеведческий музей» (Предоставление субсидий бюджетным, автономным учреждениям и иным некоммерческим организациям)</t>
  </si>
  <si>
    <t>02 0 04 00270</t>
  </si>
  <si>
    <t>03 0 00 00000</t>
  </si>
  <si>
    <t>03 0 01 00290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</si>
  <si>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</si>
  <si>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t>15 0 00 00000</t>
  </si>
  <si>
    <t>Обеспечение функций  Совета Пучежского муниципального района Ивановской области (Закупка товаров, работ и услуг для государственных (муниципальных) нужд)</t>
  </si>
  <si>
    <t>Исполнение отдельных государственных полномочий в сфере административных правонарушений (Закупка товаров, работ и услуг для государственных (муниципальных) нужд)</t>
  </si>
  <si>
    <t>Организация мероприятий по отлову и содержанию безнадзорных животных (Закупка товаров, работ и услуг для государственных (муниципальных) нужд)</t>
  </si>
  <si>
    <t xml:space="preserve">Подпрограмма «Государственная поддержка граждан в сфере ипотечного жилищного кредитования» 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 </t>
  </si>
  <si>
    <t>Муниципальная программа Пучежского муниципального района «Экономическое развитие Пучежского муниципального района»</t>
  </si>
  <si>
    <t>ВСЕГО</t>
  </si>
  <si>
    <t xml:space="preserve">Наименование </t>
  </si>
  <si>
    <t>Обеспечение функционирования муниципальных дошкольных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</si>
  <si>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01 0 01 00010  </t>
  </si>
  <si>
    <t>01 0 01 00000</t>
  </si>
  <si>
    <t>Обеспечение функционирования муниципальных дошкольных образовательных организаций (Закупка товаров, работ и услуг для государственных (муниципальных) нужд)</t>
  </si>
  <si>
    <t>Обеспечение функционирования муниципальных дошкольных образовательных организаций (Иные бюджетные ассигнования)</t>
  </si>
  <si>
    <t>Целевая 
статья</t>
  </si>
  <si>
    <t>Вид расхо-дов</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</si>
  <si>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</si>
  <si>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</si>
  <si>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04 3 00 00000 </t>
  </si>
  <si>
    <t>05 0 00 00000</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</si>
  <si>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</si>
  <si>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Обеспечение функционирования учреждения дополнительного образования на базе МУ ДО «Центр детского творчества г. Пучеж» (Предоставление субсидий бюджетным, автономным учреждениям и иным некоммерческим организациям)</t>
  </si>
  <si>
    <t>Создание и организация деятельности муниципальных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</si>
  <si>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(Закупка товаров, работ и услуг для государственных (муниципальных) нужд)</t>
  </si>
  <si>
    <t>Муниципальная программа Пучежского муниципального района «Культура Пучежского муниципального района»</t>
  </si>
  <si>
    <t>Подпрограмма  «Снижение административных барьеров, оптимизация и повышение качества предоставления государственных и муниципальных услуг в Пучежском муниципальном районе, в том числе на базе многофункциональных центров предоставления государственных и муниципальных услуг»</t>
  </si>
  <si>
    <t>02 0 06 L5191</t>
  </si>
  <si>
    <t>Пенсионное обеспечение муниципальных служащих, вышедших на заслуженный отдых (Социальное обеспечение и иные выплаты населению)</t>
  </si>
  <si>
    <t xml:space="preserve">Муниципальная программа Пучежского муниципального района «Развитие туризма в Пучежском муниципальном районе» </t>
  </si>
  <si>
    <t>Непрограммные направления деятельности органов местного самоуправления Пучежского муниципального района</t>
  </si>
  <si>
    <t>Муниципальная программа Пучежского муниципального района  «Развитие образования Пучежского муниципального района»</t>
  </si>
  <si>
    <t>04 0 00 00000</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</si>
  <si>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</si>
  <si>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01 0 01 80170</t>
  </si>
  <si>
    <t>Основное мероприятие «Обеспечение предоставления качественного дошкольного образования»</t>
  </si>
  <si>
    <t>Основное мероприятие «Обеспечение предоставления общего образования, отвечающего современным требованиям»</t>
  </si>
  <si>
    <t>01 0 00 00000</t>
  </si>
  <si>
    <t>Своевременное обслуживание и погашение долговых обязательств (Обслуживание государственного (муниципального) долга)</t>
  </si>
  <si>
    <t>03 0 01 01070</t>
  </si>
  <si>
    <t>Сумма на 2020 год, руб</t>
  </si>
  <si>
    <t>08 0 01 00040</t>
  </si>
  <si>
    <t>02 0 01 00040</t>
  </si>
  <si>
    <t>01 0 03 00040</t>
  </si>
  <si>
    <t>01 0 01 00040</t>
  </si>
  <si>
    <t>01 0 02 00000</t>
  </si>
  <si>
    <t>11 0 02 9162Н</t>
  </si>
  <si>
    <t>02 0 02 S034Г</t>
  </si>
  <si>
    <t>Осуществление полномочий по составлению списков кандидатов в присяжные заседатели федеральных судов общей юрисдикции в Российской Федерации (Иные межбюджетные трансферты)</t>
  </si>
  <si>
    <t>Муниципальная программа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</si>
  <si>
    <t>Муниципальная программа Пучежского муниципального района «Развитие и поддержка автомобильного и водного транспорта общего пользования на внутримуниципальных маршрутах                    в Пучежском муниципальном районе»</t>
  </si>
  <si>
    <t>Приложение № 4 к решению Совета 
Пучежского муниципального района 
от   __.10.2019   № ___</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</si>
</sst>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_-* #,##0.0_р_._-;\-* #,##0.0_р_._-;_-* &quot;-&quot;??_р_._-;_-@_-"/>
    <numFmt numFmtId="181" formatCode="#,##0.0"/>
    <numFmt numFmtId="182" formatCode="_-* #,##0.0_р_._-;\-* #,##0.0_р_._-;_-* &quot;-&quot;?_р_._-;_-@_-"/>
    <numFmt numFmtId="183" formatCode="#,##0.000"/>
    <numFmt numFmtId="184" formatCode="#,##0.00000"/>
  </numFmts>
  <fonts count="52">
    <font>
      <sz val="10"/>
      <name val="Arial Cyr"/>
      <family val="0"/>
    </font>
    <font>
      <sz val="12"/>
      <name val="Times New Roman"/>
      <family val="1"/>
    </font>
    <font>
      <b/>
      <sz val="12"/>
      <name val="Times New Roman"/>
      <family val="1"/>
    </font>
    <font>
      <b/>
      <sz val="14"/>
      <name val="Times New Roman"/>
      <family val="1"/>
    </font>
    <font>
      <sz val="12"/>
      <color indexed="8"/>
      <name val="Times New Roman"/>
      <family val="1"/>
    </font>
    <font>
      <b/>
      <i/>
      <sz val="12"/>
      <name val="Times New Roman"/>
      <family val="1"/>
    </font>
    <font>
      <b/>
      <i/>
      <sz val="12"/>
      <color indexed="8"/>
      <name val="Times New Roman"/>
      <family val="1"/>
    </font>
    <font>
      <sz val="8"/>
      <name val="Arial Cyr"/>
      <family val="0"/>
    </font>
    <font>
      <sz val="14"/>
      <name val="Arial Cyr"/>
      <family val="0"/>
    </font>
    <font>
      <u val="single"/>
      <sz val="10"/>
      <color indexed="12"/>
      <name val="Arial Cyr"/>
      <family val="0"/>
    </font>
    <font>
      <u val="single"/>
      <sz val="10"/>
      <color indexed="36"/>
      <name val="Arial Cyr"/>
      <family val="0"/>
    </font>
    <font>
      <sz val="14"/>
      <name val="Times New Roman"/>
      <family val="1"/>
    </font>
    <font>
      <sz val="10"/>
      <name val="Times New Roman"/>
      <family val="1"/>
    </font>
    <font>
      <b/>
      <sz val="14"/>
      <color indexed="8"/>
      <name val="Times New Roman"/>
      <family val="1"/>
    </font>
    <font>
      <b/>
      <sz val="10"/>
      <name val="Arial Cyr"/>
      <family val="0"/>
    </font>
    <font>
      <b/>
      <sz val="12"/>
      <color indexed="8"/>
      <name val="Times New Roman"/>
      <family val="1"/>
    </font>
    <font>
      <sz val="10"/>
      <color indexed="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s>
  <borders count="17">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49" fontId="16" fillId="0" borderId="1">
      <alignment vertical="top" wrapText="1"/>
      <protection/>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2" applyNumberFormat="0" applyAlignment="0" applyProtection="0"/>
    <xf numFmtId="0" fontId="38" fillId="27" borderId="3" applyNumberFormat="0" applyAlignment="0" applyProtection="0"/>
    <xf numFmtId="0" fontId="39" fillId="27" borderId="2" applyNumberFormat="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0" borderId="7" applyNumberFormat="0" applyFill="0" applyAlignment="0" applyProtection="0"/>
    <xf numFmtId="0" fontId="44" fillId="28" borderId="8"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10"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9" fillId="0" borderId="10"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78">
    <xf numFmtId="0" fontId="0" fillId="0" borderId="0" xfId="0" applyAlignment="1">
      <alignment/>
    </xf>
    <xf numFmtId="0" fontId="8" fillId="0" borderId="11" xfId="0" applyFont="1" applyBorder="1" applyAlignment="1">
      <alignment horizontal="center" wrapText="1"/>
    </xf>
    <xf numFmtId="0" fontId="0" fillId="0" borderId="0" xfId="0" applyAlignment="1">
      <alignment horizontal="center"/>
    </xf>
    <xf numFmtId="0" fontId="2" fillId="33" borderId="12" xfId="0" applyFont="1" applyFill="1" applyBorder="1" applyAlignment="1">
      <alignment horizontal="center" wrapText="1"/>
    </xf>
    <xf numFmtId="0" fontId="1" fillId="0" borderId="12" xfId="0" applyFont="1" applyBorder="1" applyAlignment="1">
      <alignment horizontal="center" wrapText="1"/>
    </xf>
    <xf numFmtId="0" fontId="1" fillId="0" borderId="12" xfId="0" applyFont="1" applyFill="1" applyBorder="1" applyAlignment="1">
      <alignment horizontal="center" wrapText="1"/>
    </xf>
    <xf numFmtId="0" fontId="1" fillId="34" borderId="12" xfId="0" applyFont="1" applyFill="1" applyBorder="1" applyAlignment="1">
      <alignment horizontal="center" wrapText="1"/>
    </xf>
    <xf numFmtId="0" fontId="1" fillId="0" borderId="13" xfId="0" applyFont="1" applyBorder="1" applyAlignment="1">
      <alignment horizontal="center" wrapText="1"/>
    </xf>
    <xf numFmtId="3" fontId="1" fillId="0" borderId="12" xfId="0" applyNumberFormat="1" applyFont="1" applyBorder="1" applyAlignment="1">
      <alignment horizontal="center" wrapText="1"/>
    </xf>
    <xf numFmtId="0" fontId="3" fillId="33" borderId="12" xfId="0" applyFont="1" applyFill="1" applyBorder="1" applyAlignment="1">
      <alignment horizontal="center" vertical="top" wrapText="1"/>
    </xf>
    <xf numFmtId="0" fontId="11" fillId="0" borderId="12" xfId="0" applyFont="1" applyBorder="1" applyAlignment="1">
      <alignment horizontal="center" vertical="center"/>
    </xf>
    <xf numFmtId="0" fontId="2" fillId="0" borderId="12" xfId="0" applyFont="1" applyBorder="1" applyAlignment="1">
      <alignment horizontal="center" vertical="center" wrapText="1"/>
    </xf>
    <xf numFmtId="0" fontId="12" fillId="0" borderId="0" xfId="0" applyFont="1" applyAlignment="1">
      <alignment horizontal="center" vertical="center"/>
    </xf>
    <xf numFmtId="4" fontId="1" fillId="0" borderId="12" xfId="0" applyNumberFormat="1" applyFont="1" applyBorder="1" applyAlignment="1">
      <alignment horizontal="center"/>
    </xf>
    <xf numFmtId="4" fontId="1" fillId="0" borderId="12" xfId="0" applyNumberFormat="1" applyFont="1" applyFill="1" applyBorder="1" applyAlignment="1">
      <alignment horizontal="center"/>
    </xf>
    <xf numFmtId="4" fontId="1" fillId="0" borderId="12" xfId="0" applyNumberFormat="1" applyFont="1" applyBorder="1" applyAlignment="1">
      <alignment horizontal="center" wrapText="1"/>
    </xf>
    <xf numFmtId="4" fontId="2" fillId="33" borderId="12" xfId="61" applyNumberFormat="1" applyFont="1" applyFill="1" applyBorder="1" applyAlignment="1">
      <alignment horizontal="center"/>
    </xf>
    <xf numFmtId="0" fontId="13" fillId="33" borderId="12"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0" fillId="0" borderId="0" xfId="0" applyAlignment="1">
      <alignment vertical="center"/>
    </xf>
    <xf numFmtId="4" fontId="2" fillId="33" borderId="12" xfId="61" applyNumberFormat="1" applyFont="1" applyFill="1" applyBorder="1" applyAlignment="1">
      <alignment horizontal="center" vertical="center"/>
    </xf>
    <xf numFmtId="0" fontId="0" fillId="0" borderId="0" xfId="0" applyFill="1" applyAlignment="1">
      <alignment/>
    </xf>
    <xf numFmtId="0" fontId="5" fillId="34" borderId="12" xfId="0" applyFont="1" applyFill="1" applyBorder="1" applyAlignment="1">
      <alignment horizontal="center" wrapText="1"/>
    </xf>
    <xf numFmtId="0" fontId="5" fillId="34" borderId="12"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14" fillId="0" borderId="0" xfId="0" applyFont="1" applyAlignment="1">
      <alignment/>
    </xf>
    <xf numFmtId="4" fontId="1" fillId="0" borderId="0" xfId="0" applyNumberFormat="1" applyFont="1" applyAlignment="1">
      <alignment horizontal="center"/>
    </xf>
    <xf numFmtId="4" fontId="2" fillId="0" borderId="12" xfId="0" applyNumberFormat="1" applyFont="1" applyBorder="1" applyAlignment="1">
      <alignment horizontal="center" vertical="center" wrapText="1"/>
    </xf>
    <xf numFmtId="4" fontId="1" fillId="0" borderId="12" xfId="61" applyNumberFormat="1" applyFont="1" applyFill="1" applyBorder="1" applyAlignment="1">
      <alignment horizontal="center"/>
    </xf>
    <xf numFmtId="0" fontId="2" fillId="34" borderId="12" xfId="0" applyFont="1" applyFill="1" applyBorder="1" applyAlignment="1">
      <alignment horizontal="center" wrapText="1"/>
    </xf>
    <xf numFmtId="0" fontId="3" fillId="34" borderId="12" xfId="0" applyFont="1" applyFill="1" applyBorder="1" applyAlignment="1">
      <alignment horizontal="center" vertical="top" wrapText="1"/>
    </xf>
    <xf numFmtId="4" fontId="2" fillId="34" borderId="12" xfId="61" applyNumberFormat="1" applyFont="1" applyFill="1" applyBorder="1" applyAlignment="1">
      <alignment horizontal="center"/>
    </xf>
    <xf numFmtId="4" fontId="2" fillId="34" borderId="12" xfId="0" applyNumberFormat="1" applyFont="1" applyFill="1" applyBorder="1" applyAlignment="1">
      <alignment horizontal="center"/>
    </xf>
    <xf numFmtId="0" fontId="2" fillId="34" borderId="12" xfId="0" applyFont="1" applyFill="1" applyBorder="1" applyAlignment="1">
      <alignment horizontal="center" vertical="center" wrapText="1"/>
    </xf>
    <xf numFmtId="4" fontId="2" fillId="34" borderId="12" xfId="61" applyNumberFormat="1" applyFont="1" applyFill="1" applyBorder="1" applyAlignment="1">
      <alignment horizontal="center" vertical="center"/>
    </xf>
    <xf numFmtId="4" fontId="2" fillId="34" borderId="12" xfId="0" applyNumberFormat="1" applyFont="1" applyFill="1" applyBorder="1" applyAlignment="1">
      <alignment horizontal="center" vertical="center"/>
    </xf>
    <xf numFmtId="0" fontId="2" fillId="34" borderId="13" xfId="0" applyFont="1" applyFill="1" applyBorder="1" applyAlignment="1">
      <alignment horizontal="center" wrapText="1"/>
    </xf>
    <xf numFmtId="49" fontId="1" fillId="0" borderId="12" xfId="0" applyNumberFormat="1" applyFont="1" applyBorder="1" applyAlignment="1">
      <alignment horizontal="center"/>
    </xf>
    <xf numFmtId="2" fontId="4" fillId="0" borderId="1" xfId="33" applyNumberFormat="1" applyFont="1" applyAlignment="1" applyProtection="1">
      <alignment horizontal="center" wrapText="1"/>
      <protection locked="0"/>
    </xf>
    <xf numFmtId="49" fontId="4" fillId="0" borderId="14" xfId="33" applyNumberFormat="1" applyFont="1" applyBorder="1" applyAlignment="1" applyProtection="1">
      <alignment horizontal="center" wrapText="1"/>
      <protection locked="0"/>
    </xf>
    <xf numFmtId="0" fontId="8" fillId="0" borderId="0" xfId="0" applyFont="1" applyAlignment="1">
      <alignment horizontal="justify" vertical="center" wrapText="1"/>
    </xf>
    <xf numFmtId="0" fontId="8" fillId="0" borderId="11" xfId="0" applyFont="1" applyBorder="1" applyAlignment="1">
      <alignment horizontal="center" vertical="center" wrapText="1"/>
    </xf>
    <xf numFmtId="0" fontId="2" fillId="34" borderId="12" xfId="0" applyFont="1" applyFill="1" applyBorder="1" applyAlignment="1">
      <alignment horizontal="justify" vertical="center" wrapText="1"/>
    </xf>
    <xf numFmtId="0" fontId="1" fillId="0" borderId="12" xfId="0" applyFont="1" applyBorder="1" applyAlignment="1">
      <alignment horizontal="justify" vertical="center" wrapText="1"/>
    </xf>
    <xf numFmtId="0" fontId="4" fillId="0" borderId="1" xfId="33" applyNumberFormat="1" applyFont="1" applyAlignment="1" applyProtection="1">
      <alignment horizontal="justify" vertical="center" wrapText="1"/>
      <protection locked="0"/>
    </xf>
    <xf numFmtId="0" fontId="15" fillId="34" borderId="12" xfId="0" applyFont="1" applyFill="1" applyBorder="1" applyAlignment="1">
      <alignment horizontal="justify" vertical="center" wrapText="1"/>
    </xf>
    <xf numFmtId="0" fontId="4" fillId="0" borderId="12" xfId="0" applyFont="1" applyBorder="1" applyAlignment="1">
      <alignment horizontal="justify" vertical="center" wrapText="1"/>
    </xf>
    <xf numFmtId="0" fontId="2" fillId="34" borderId="12" xfId="0" applyNumberFormat="1" applyFont="1" applyFill="1" applyBorder="1" applyAlignment="1">
      <alignment horizontal="justify" vertical="center" wrapText="1"/>
    </xf>
    <xf numFmtId="0" fontId="1" fillId="0" borderId="12" xfId="0" applyNumberFormat="1" applyFont="1" applyBorder="1" applyAlignment="1">
      <alignment horizontal="justify" vertical="center" wrapText="1"/>
    </xf>
    <xf numFmtId="0" fontId="1" fillId="0" borderId="12" xfId="0" applyNumberFormat="1" applyFont="1" applyFill="1" applyBorder="1" applyAlignment="1">
      <alignment horizontal="justify" vertical="center" wrapText="1"/>
    </xf>
    <xf numFmtId="0" fontId="1" fillId="0" borderId="12" xfId="0" applyFont="1" applyFill="1" applyBorder="1" applyAlignment="1">
      <alignment horizontal="justify" vertical="center" wrapText="1"/>
    </xf>
    <xf numFmtId="0" fontId="14" fillId="33" borderId="12" xfId="0" applyFont="1" applyFill="1" applyBorder="1" applyAlignment="1">
      <alignment vertical="center"/>
    </xf>
    <xf numFmtId="0" fontId="14" fillId="33" borderId="12" xfId="0" applyFont="1" applyFill="1" applyBorder="1" applyAlignment="1">
      <alignment horizontal="center"/>
    </xf>
    <xf numFmtId="0" fontId="4" fillId="0" borderId="1" xfId="33" applyNumberFormat="1" applyFont="1" applyAlignment="1" applyProtection="1">
      <alignment horizontal="justify" vertical="top" wrapText="1"/>
      <protection locked="0"/>
    </xf>
    <xf numFmtId="49" fontId="4" fillId="0" borderId="1" xfId="33" applyNumberFormat="1" applyFont="1" applyAlignment="1" applyProtection="1">
      <alignment horizontal="center" wrapText="1"/>
      <protection locked="0"/>
    </xf>
    <xf numFmtId="4" fontId="5" fillId="34" borderId="12" xfId="0" applyNumberFormat="1" applyFont="1" applyFill="1" applyBorder="1" applyAlignment="1">
      <alignment horizontal="center"/>
    </xf>
    <xf numFmtId="0" fontId="4" fillId="0" borderId="12" xfId="0" applyFont="1" applyFill="1" applyBorder="1" applyAlignment="1">
      <alignment horizontal="justify" vertical="center" wrapText="1"/>
    </xf>
    <xf numFmtId="0" fontId="6" fillId="34" borderId="12" xfId="0" applyFont="1" applyFill="1" applyBorder="1" applyAlignment="1">
      <alignment horizontal="justify" wrapText="1"/>
    </xf>
    <xf numFmtId="0" fontId="15" fillId="34" borderId="12" xfId="0" applyFont="1" applyFill="1" applyBorder="1" applyAlignment="1">
      <alignment horizontal="justify" vertical="top" wrapText="1"/>
    </xf>
    <xf numFmtId="0" fontId="1" fillId="0" borderId="12" xfId="0" applyFont="1" applyFill="1" applyBorder="1" applyAlignment="1">
      <alignment horizontal="justify" wrapText="1"/>
    </xf>
    <xf numFmtId="4" fontId="0" fillId="0" borderId="0" xfId="0" applyNumberFormat="1" applyAlignment="1">
      <alignment/>
    </xf>
    <xf numFmtId="0" fontId="4" fillId="0" borderId="15" xfId="33" applyNumberFormat="1" applyFont="1" applyBorder="1" applyAlignment="1" applyProtection="1">
      <alignment horizontal="justify" vertical="center" wrapText="1"/>
      <protection locked="0"/>
    </xf>
    <xf numFmtId="49" fontId="4" fillId="0" borderId="15" xfId="33" applyNumberFormat="1" applyFont="1" applyBorder="1" applyAlignment="1" applyProtection="1">
      <alignment horizontal="center" wrapText="1"/>
      <protection locked="0"/>
    </xf>
    <xf numFmtId="0" fontId="1" fillId="0" borderId="16" xfId="0" applyFont="1" applyBorder="1" applyAlignment="1">
      <alignment horizontal="center" wrapText="1"/>
    </xf>
    <xf numFmtId="4" fontId="1" fillId="0" borderId="16" xfId="0" applyNumberFormat="1" applyFont="1" applyFill="1" applyBorder="1" applyAlignment="1">
      <alignment horizontal="center"/>
    </xf>
    <xf numFmtId="181" fontId="0" fillId="0" borderId="0" xfId="0" applyNumberFormat="1" applyAlignment="1">
      <alignment/>
    </xf>
    <xf numFmtId="4" fontId="1" fillId="0" borderId="0" xfId="0" applyNumberFormat="1" applyFont="1" applyFill="1" applyBorder="1" applyAlignment="1">
      <alignment horizontal="center"/>
    </xf>
    <xf numFmtId="0" fontId="2" fillId="33" borderId="12" xfId="0" applyFont="1" applyFill="1" applyBorder="1" applyAlignment="1">
      <alignment horizontal="justify" vertical="center" wrapText="1"/>
    </xf>
    <xf numFmtId="0" fontId="1" fillId="33" borderId="12" xfId="0" applyFont="1" applyFill="1" applyBorder="1" applyAlignment="1">
      <alignment horizontal="center" wrapText="1"/>
    </xf>
    <xf numFmtId="4" fontId="1" fillId="34" borderId="12" xfId="0" applyNumberFormat="1" applyFont="1" applyFill="1" applyBorder="1" applyAlignment="1">
      <alignment horizontal="center"/>
    </xf>
    <xf numFmtId="4" fontId="2" fillId="33" borderId="12" xfId="0" applyNumberFormat="1" applyFont="1" applyFill="1" applyBorder="1" applyAlignment="1">
      <alignment horizontal="center"/>
    </xf>
    <xf numFmtId="4" fontId="0" fillId="0" borderId="0" xfId="0" applyNumberFormat="1" applyAlignment="1">
      <alignment horizontal="center"/>
    </xf>
    <xf numFmtId="4" fontId="2" fillId="0" borderId="12" xfId="61" applyNumberFormat="1" applyFont="1" applyFill="1" applyBorder="1" applyAlignment="1">
      <alignment horizontal="center" vertical="center"/>
    </xf>
    <xf numFmtId="0" fontId="6" fillId="34" borderId="12" xfId="0" applyFont="1" applyFill="1" applyBorder="1" applyAlignment="1">
      <alignment horizontal="justify" vertical="center" wrapText="1"/>
    </xf>
    <xf numFmtId="0" fontId="1" fillId="0" borderId="13" xfId="0" applyFont="1" applyFill="1" applyBorder="1" applyAlignment="1">
      <alignment horizontal="center" wrapText="1"/>
    </xf>
    <xf numFmtId="4" fontId="1" fillId="0" borderId="12" xfId="0" applyNumberFormat="1" applyFont="1" applyBorder="1" applyAlignment="1">
      <alignment horizontal="center" vertical="center"/>
    </xf>
    <xf numFmtId="0" fontId="11" fillId="0" borderId="0" xfId="0" applyFont="1" applyBorder="1" applyAlignment="1">
      <alignment horizontal="center" wrapText="1"/>
    </xf>
    <xf numFmtId="0" fontId="12" fillId="0" borderId="0" xfId="0" applyFont="1" applyAlignment="1">
      <alignment horizontal="righ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82"/>
  <sheetViews>
    <sheetView tabSelected="1" zoomScalePageLayoutView="0" workbookViewId="0" topLeftCell="A1">
      <selection activeCell="H4" sqref="H4"/>
    </sheetView>
  </sheetViews>
  <sheetFormatPr defaultColWidth="9.00390625" defaultRowHeight="12.75"/>
  <cols>
    <col min="1" max="1" width="83.125" style="19" customWidth="1"/>
    <col min="2" max="2" width="17.625" style="2" customWidth="1"/>
    <col min="3" max="3" width="7.375" style="2" customWidth="1"/>
    <col min="4" max="4" width="18.00390625" style="26" customWidth="1"/>
    <col min="5" max="5" width="14.375" style="26" customWidth="1"/>
    <col min="6" max="6" width="16.375" style="26" customWidth="1"/>
    <col min="7" max="7" width="17.00390625" style="0" customWidth="1"/>
    <col min="9" max="9" width="13.875" style="0" bestFit="1" customWidth="1"/>
  </cols>
  <sheetData>
    <row r="1" spans="1:7" ht="45" customHeight="1">
      <c r="A1" s="40"/>
      <c r="B1" s="77" t="s">
        <v>305</v>
      </c>
      <c r="C1" s="77"/>
      <c r="D1" s="77"/>
      <c r="E1" s="77"/>
      <c r="F1" s="77"/>
      <c r="G1" s="77"/>
    </row>
    <row r="3" spans="1:7" ht="12.75" customHeight="1">
      <c r="A3" s="76" t="s">
        <v>240</v>
      </c>
      <c r="B3" s="76"/>
      <c r="C3" s="76"/>
      <c r="D3" s="76"/>
      <c r="E3" s="76"/>
      <c r="F3" s="76"/>
      <c r="G3" s="76"/>
    </row>
    <row r="4" spans="1:9" ht="66.75" customHeight="1">
      <c r="A4" s="76"/>
      <c r="B4" s="76"/>
      <c r="C4" s="76"/>
      <c r="D4" s="76"/>
      <c r="E4" s="76"/>
      <c r="F4" s="76"/>
      <c r="G4" s="76"/>
      <c r="I4" s="65"/>
    </row>
    <row r="5" spans="1:3" ht="15.75" customHeight="1">
      <c r="A5" s="41"/>
      <c r="B5" s="1"/>
      <c r="C5" s="1"/>
    </row>
    <row r="6" spans="1:7" s="12" customFormat="1" ht="51" customHeight="1">
      <c r="A6" s="10" t="s">
        <v>263</v>
      </c>
      <c r="B6" s="11" t="s">
        <v>269</v>
      </c>
      <c r="C6" s="11" t="s">
        <v>270</v>
      </c>
      <c r="D6" s="27" t="s">
        <v>294</v>
      </c>
      <c r="E6" s="27" t="s">
        <v>169</v>
      </c>
      <c r="F6" s="27" t="s">
        <v>170</v>
      </c>
      <c r="G6" s="27" t="s">
        <v>183</v>
      </c>
    </row>
    <row r="7" spans="1:7" ht="39" customHeight="1">
      <c r="A7" s="24" t="s">
        <v>285</v>
      </c>
      <c r="B7" s="3" t="s">
        <v>291</v>
      </c>
      <c r="C7" s="9"/>
      <c r="D7" s="16">
        <f>D8+D16+D26+D30+D33+D35+D40</f>
        <v>102054202.7</v>
      </c>
      <c r="E7" s="16">
        <f>E8+E16+E26+E30+E33+E35+E40</f>
        <v>0</v>
      </c>
      <c r="F7" s="16">
        <f>D7+E7</f>
        <v>102054202.7</v>
      </c>
      <c r="G7" s="16">
        <f>G8+G16+G26+G30+G33+G35+G40</f>
        <v>103820954.48</v>
      </c>
    </row>
    <row r="8" spans="1:7" ht="31.5" customHeight="1">
      <c r="A8" s="42" t="s">
        <v>289</v>
      </c>
      <c r="B8" s="29" t="s">
        <v>266</v>
      </c>
      <c r="C8" s="30"/>
      <c r="D8" s="31">
        <f>SUM(D9:D15)</f>
        <v>39641392.44</v>
      </c>
      <c r="E8" s="31">
        <f>SUM(E9:E15)</f>
        <v>0</v>
      </c>
      <c r="F8" s="31">
        <f aca="true" t="shared" si="0" ref="F8:F71">D8+E8</f>
        <v>39641392.44</v>
      </c>
      <c r="G8" s="31">
        <f>SUM(G9:G15)</f>
        <v>40605687.84</v>
      </c>
    </row>
    <row r="9" spans="1:9" ht="64.5" customHeight="1">
      <c r="A9" s="43" t="s">
        <v>264</v>
      </c>
      <c r="B9" s="4" t="s">
        <v>265</v>
      </c>
      <c r="C9" s="4">
        <v>100</v>
      </c>
      <c r="D9" s="14">
        <v>5724625.6</v>
      </c>
      <c r="E9" s="14"/>
      <c r="F9" s="28">
        <f t="shared" si="0"/>
        <v>5724625.6</v>
      </c>
      <c r="G9" s="14">
        <v>5724600</v>
      </c>
      <c r="I9" s="60"/>
    </row>
    <row r="10" spans="1:9" ht="45.75" customHeight="1">
      <c r="A10" s="43" t="s">
        <v>267</v>
      </c>
      <c r="B10" s="4" t="s">
        <v>265</v>
      </c>
      <c r="C10" s="4">
        <v>200</v>
      </c>
      <c r="D10" s="14">
        <v>6416691</v>
      </c>
      <c r="E10" s="14"/>
      <c r="F10" s="28">
        <f>D10+E10</f>
        <v>6416691</v>
      </c>
      <c r="G10" s="14">
        <v>6416600</v>
      </c>
      <c r="I10" s="60"/>
    </row>
    <row r="11" spans="1:7" ht="31.5" customHeight="1">
      <c r="A11" s="43" t="s">
        <v>268</v>
      </c>
      <c r="B11" s="4" t="s">
        <v>265</v>
      </c>
      <c r="C11" s="4">
        <v>800</v>
      </c>
      <c r="D11" s="14">
        <v>133400</v>
      </c>
      <c r="E11" s="14"/>
      <c r="F11" s="28">
        <f t="shared" si="0"/>
        <v>133400</v>
      </c>
      <c r="G11" s="14">
        <v>133400</v>
      </c>
    </row>
    <row r="12" spans="1:7" ht="49.5" customHeight="1">
      <c r="A12" s="43" t="s">
        <v>167</v>
      </c>
      <c r="B12" s="4" t="s">
        <v>298</v>
      </c>
      <c r="C12" s="4">
        <v>200</v>
      </c>
      <c r="D12" s="14">
        <v>128155.84</v>
      </c>
      <c r="E12" s="14"/>
      <c r="F12" s="28">
        <f t="shared" si="0"/>
        <v>128155.84</v>
      </c>
      <c r="G12" s="14">
        <v>128155.84</v>
      </c>
    </row>
    <row r="13" spans="1:7" ht="180" customHeight="1">
      <c r="A13" s="43" t="s">
        <v>287</v>
      </c>
      <c r="B13" s="4" t="s">
        <v>288</v>
      </c>
      <c r="C13" s="4">
        <v>100</v>
      </c>
      <c r="D13" s="14">
        <v>20884630</v>
      </c>
      <c r="E13" s="14"/>
      <c r="F13" s="28">
        <f t="shared" si="0"/>
        <v>20884630</v>
      </c>
      <c r="G13" s="14">
        <v>21849042</v>
      </c>
    </row>
    <row r="14" spans="1:7" ht="144" customHeight="1">
      <c r="A14" s="43" t="s">
        <v>127</v>
      </c>
      <c r="B14" s="4" t="s">
        <v>288</v>
      </c>
      <c r="C14" s="4">
        <v>200</v>
      </c>
      <c r="D14" s="14">
        <v>83490</v>
      </c>
      <c r="E14" s="14"/>
      <c r="F14" s="28">
        <f t="shared" si="0"/>
        <v>83490</v>
      </c>
      <c r="G14" s="14">
        <v>83490</v>
      </c>
    </row>
    <row r="15" spans="1:7" ht="48" customHeight="1">
      <c r="A15" s="43" t="s">
        <v>128</v>
      </c>
      <c r="B15" s="4" t="s">
        <v>129</v>
      </c>
      <c r="C15" s="4">
        <v>200</v>
      </c>
      <c r="D15" s="14">
        <f>1221800+5048600</f>
        <v>6270400</v>
      </c>
      <c r="E15" s="14"/>
      <c r="F15" s="28">
        <f t="shared" si="0"/>
        <v>6270400</v>
      </c>
      <c r="G15" s="14">
        <v>6270400</v>
      </c>
    </row>
    <row r="16" spans="1:7" ht="31.5" customHeight="1">
      <c r="A16" s="42" t="s">
        <v>290</v>
      </c>
      <c r="B16" s="29" t="s">
        <v>299</v>
      </c>
      <c r="C16" s="6"/>
      <c r="D16" s="32">
        <f>SUM(D17:D25)</f>
        <v>52628901</v>
      </c>
      <c r="E16" s="32"/>
      <c r="F16" s="31">
        <f t="shared" si="0"/>
        <v>52628901</v>
      </c>
      <c r="G16" s="32">
        <f>SUM(G17:G25)</f>
        <v>53857272</v>
      </c>
    </row>
    <row r="17" spans="1:7" ht="72" customHeight="1">
      <c r="A17" s="43" t="s">
        <v>130</v>
      </c>
      <c r="B17" s="4" t="s">
        <v>17</v>
      </c>
      <c r="C17" s="4">
        <v>100</v>
      </c>
      <c r="D17" s="14">
        <v>2816798.88</v>
      </c>
      <c r="E17" s="14"/>
      <c r="F17" s="28">
        <f t="shared" si="0"/>
        <v>2816798.88</v>
      </c>
      <c r="G17" s="14">
        <v>2810500</v>
      </c>
    </row>
    <row r="18" spans="1:7" ht="48" customHeight="1">
      <c r="A18" s="43" t="s">
        <v>133</v>
      </c>
      <c r="B18" s="4" t="s">
        <v>17</v>
      </c>
      <c r="C18" s="4">
        <v>200</v>
      </c>
      <c r="D18" s="14">
        <f>4416388.8+851400</f>
        <v>5267788.8</v>
      </c>
      <c r="E18" s="14"/>
      <c r="F18" s="28">
        <f t="shared" si="0"/>
        <v>5267788.8</v>
      </c>
      <c r="G18" s="14">
        <v>5130000</v>
      </c>
    </row>
    <row r="19" spans="1:7" ht="48.75" customHeight="1">
      <c r="A19" s="43" t="s">
        <v>201</v>
      </c>
      <c r="B19" s="4" t="s">
        <v>17</v>
      </c>
      <c r="C19" s="4">
        <v>600</v>
      </c>
      <c r="D19" s="14">
        <v>11313753.32</v>
      </c>
      <c r="E19" s="14"/>
      <c r="F19" s="28">
        <f t="shared" si="0"/>
        <v>11313753.32</v>
      </c>
      <c r="G19" s="14">
        <v>11121500</v>
      </c>
    </row>
    <row r="20" spans="1:7" ht="32.25" customHeight="1">
      <c r="A20" s="43" t="s">
        <v>134</v>
      </c>
      <c r="B20" s="4" t="s">
        <v>17</v>
      </c>
      <c r="C20" s="4">
        <v>800</v>
      </c>
      <c r="D20" s="14">
        <v>44400</v>
      </c>
      <c r="E20" s="14"/>
      <c r="F20" s="28">
        <f t="shared" si="0"/>
        <v>44400</v>
      </c>
      <c r="G20" s="14">
        <v>44400</v>
      </c>
    </row>
    <row r="21" spans="1:7" ht="48.75" customHeight="1">
      <c r="A21" s="43" t="s">
        <v>203</v>
      </c>
      <c r="B21" s="4" t="s">
        <v>200</v>
      </c>
      <c r="C21" s="4">
        <v>200</v>
      </c>
      <c r="D21" s="14">
        <v>72200</v>
      </c>
      <c r="E21" s="14"/>
      <c r="F21" s="28">
        <f t="shared" si="0"/>
        <v>72200</v>
      </c>
      <c r="G21" s="14">
        <v>72200</v>
      </c>
    </row>
    <row r="22" spans="1:9" ht="46.5" customHeight="1">
      <c r="A22" s="43" t="s">
        <v>202</v>
      </c>
      <c r="B22" s="4" t="s">
        <v>200</v>
      </c>
      <c r="C22" s="4">
        <v>600</v>
      </c>
      <c r="D22" s="14">
        <v>77200</v>
      </c>
      <c r="E22" s="14"/>
      <c r="F22" s="28">
        <f t="shared" si="0"/>
        <v>77200</v>
      </c>
      <c r="G22" s="14">
        <v>77200</v>
      </c>
      <c r="I22" s="60"/>
    </row>
    <row r="23" spans="1:7" ht="158.25" customHeight="1">
      <c r="A23" s="43" t="s">
        <v>135</v>
      </c>
      <c r="B23" s="4" t="s">
        <v>16</v>
      </c>
      <c r="C23" s="4">
        <v>100</v>
      </c>
      <c r="D23" s="14">
        <v>14258322</v>
      </c>
      <c r="E23" s="14"/>
      <c r="F23" s="28">
        <f t="shared" si="0"/>
        <v>14258322</v>
      </c>
      <c r="G23" s="14">
        <v>14923080</v>
      </c>
    </row>
    <row r="24" spans="1:7" ht="126" customHeight="1">
      <c r="A24" s="43" t="s">
        <v>136</v>
      </c>
      <c r="B24" s="4" t="s">
        <v>16</v>
      </c>
      <c r="C24" s="4">
        <v>200</v>
      </c>
      <c r="D24" s="15">
        <v>96180</v>
      </c>
      <c r="E24" s="15"/>
      <c r="F24" s="28">
        <f t="shared" si="0"/>
        <v>96180</v>
      </c>
      <c r="G24" s="15">
        <v>96180</v>
      </c>
    </row>
    <row r="25" spans="1:7" ht="141.75" customHeight="1">
      <c r="A25" s="43" t="s">
        <v>15</v>
      </c>
      <c r="B25" s="4" t="s">
        <v>16</v>
      </c>
      <c r="C25" s="4">
        <v>600</v>
      </c>
      <c r="D25" s="13">
        <v>18682258</v>
      </c>
      <c r="E25" s="13"/>
      <c r="F25" s="28">
        <f t="shared" si="0"/>
        <v>18682258</v>
      </c>
      <c r="G25" s="13">
        <v>19582212</v>
      </c>
    </row>
    <row r="26" spans="1:7" ht="31.5" customHeight="1">
      <c r="A26" s="42" t="s">
        <v>30</v>
      </c>
      <c r="B26" s="29" t="s">
        <v>31</v>
      </c>
      <c r="C26" s="29"/>
      <c r="D26" s="32">
        <f>SUM(D27:D29)</f>
        <v>3416484.62</v>
      </c>
      <c r="E26" s="32"/>
      <c r="F26" s="31">
        <f t="shared" si="0"/>
        <v>3416484.62</v>
      </c>
      <c r="G26" s="32">
        <f>SUM(G27:G29)</f>
        <v>3026730</v>
      </c>
    </row>
    <row r="27" spans="1:7" ht="48" customHeight="1">
      <c r="A27" s="43" t="s">
        <v>276</v>
      </c>
      <c r="B27" s="4" t="s">
        <v>139</v>
      </c>
      <c r="C27" s="4">
        <v>600</v>
      </c>
      <c r="D27" s="14">
        <f>3400284.62-50000</f>
        <v>3350284.62</v>
      </c>
      <c r="E27" s="14"/>
      <c r="F27" s="28">
        <f t="shared" si="0"/>
        <v>3350284.62</v>
      </c>
      <c r="G27" s="14">
        <v>2960530</v>
      </c>
    </row>
    <row r="28" spans="1:7" ht="48" customHeight="1">
      <c r="A28" s="43" t="s">
        <v>168</v>
      </c>
      <c r="B28" s="4" t="s">
        <v>297</v>
      </c>
      <c r="C28" s="4">
        <v>600</v>
      </c>
      <c r="D28" s="14">
        <v>16200</v>
      </c>
      <c r="E28" s="14"/>
      <c r="F28" s="28">
        <f t="shared" si="0"/>
        <v>16200</v>
      </c>
      <c r="G28" s="14">
        <v>16200</v>
      </c>
    </row>
    <row r="29" spans="1:7" ht="78.75" customHeight="1">
      <c r="A29" s="43" t="s">
        <v>138</v>
      </c>
      <c r="B29" s="4" t="s">
        <v>140</v>
      </c>
      <c r="C29" s="4">
        <v>600</v>
      </c>
      <c r="D29" s="14">
        <v>50000</v>
      </c>
      <c r="E29" s="14"/>
      <c r="F29" s="28">
        <f t="shared" si="0"/>
        <v>50000</v>
      </c>
      <c r="G29" s="14">
        <v>50000</v>
      </c>
    </row>
    <row r="30" spans="1:7" ht="18" customHeight="1">
      <c r="A30" s="42" t="s">
        <v>6</v>
      </c>
      <c r="B30" s="29" t="s">
        <v>7</v>
      </c>
      <c r="C30" s="29"/>
      <c r="D30" s="32">
        <f>SUM(D31:D32)</f>
        <v>323400</v>
      </c>
      <c r="E30" s="32"/>
      <c r="F30" s="31">
        <f t="shared" si="0"/>
        <v>323400</v>
      </c>
      <c r="G30" s="32">
        <f>SUM(G31:G32)</f>
        <v>323400</v>
      </c>
    </row>
    <row r="31" spans="1:7" ht="46.5" customHeight="1">
      <c r="A31" s="43" t="s">
        <v>65</v>
      </c>
      <c r="B31" s="4" t="s">
        <v>66</v>
      </c>
      <c r="C31" s="4">
        <v>200</v>
      </c>
      <c r="D31" s="14">
        <v>300300</v>
      </c>
      <c r="E31" s="14"/>
      <c r="F31" s="28">
        <f t="shared" si="0"/>
        <v>300300</v>
      </c>
      <c r="G31" s="14">
        <v>300300</v>
      </c>
    </row>
    <row r="32" spans="1:7" ht="63" customHeight="1">
      <c r="A32" s="43" t="s">
        <v>181</v>
      </c>
      <c r="B32" s="4" t="s">
        <v>182</v>
      </c>
      <c r="C32" s="4">
        <v>200</v>
      </c>
      <c r="D32" s="14">
        <v>23100</v>
      </c>
      <c r="E32" s="14"/>
      <c r="F32" s="28">
        <f t="shared" si="0"/>
        <v>23100</v>
      </c>
      <c r="G32" s="14">
        <v>23100</v>
      </c>
    </row>
    <row r="33" spans="1:7" ht="46.5" customHeight="1">
      <c r="A33" s="42" t="s">
        <v>8</v>
      </c>
      <c r="B33" s="29" t="s">
        <v>9</v>
      </c>
      <c r="C33" s="29"/>
      <c r="D33" s="32">
        <f>SUM(D34:D34)</f>
        <v>400000</v>
      </c>
      <c r="E33" s="32"/>
      <c r="F33" s="31">
        <f t="shared" si="0"/>
        <v>400000</v>
      </c>
      <c r="G33" s="32">
        <f>SUM(G34:G34)</f>
        <v>400000</v>
      </c>
    </row>
    <row r="34" spans="1:7" ht="78.75" customHeight="1">
      <c r="A34" s="44" t="s">
        <v>227</v>
      </c>
      <c r="B34" s="38" t="s">
        <v>228</v>
      </c>
      <c r="C34" s="4">
        <v>600</v>
      </c>
      <c r="D34" s="13">
        <v>400000</v>
      </c>
      <c r="E34" s="13"/>
      <c r="F34" s="28">
        <f t="shared" si="0"/>
        <v>400000</v>
      </c>
      <c r="G34" s="13">
        <v>400000</v>
      </c>
    </row>
    <row r="35" spans="1:7" ht="32.25" customHeight="1">
      <c r="A35" s="42" t="s">
        <v>10</v>
      </c>
      <c r="B35" s="29" t="s">
        <v>11</v>
      </c>
      <c r="C35" s="29"/>
      <c r="D35" s="32">
        <f>SUM(D36:D39)</f>
        <v>2731264.64</v>
      </c>
      <c r="E35" s="32"/>
      <c r="F35" s="31">
        <f t="shared" si="0"/>
        <v>2731264.64</v>
      </c>
      <c r="G35" s="32">
        <f>SUM(G36:G39)</f>
        <v>2731264.64</v>
      </c>
    </row>
    <row r="36" spans="1:7" ht="95.25" customHeight="1">
      <c r="A36" s="43" t="s">
        <v>162</v>
      </c>
      <c r="B36" s="4" t="s">
        <v>50</v>
      </c>
      <c r="C36" s="4">
        <v>200</v>
      </c>
      <c r="D36" s="14">
        <v>392770</v>
      </c>
      <c r="E36" s="14"/>
      <c r="F36" s="28">
        <f t="shared" si="0"/>
        <v>392770</v>
      </c>
      <c r="G36" s="14">
        <v>392770</v>
      </c>
    </row>
    <row r="37" spans="1:7" ht="66" customHeight="1">
      <c r="A37" s="43" t="s">
        <v>51</v>
      </c>
      <c r="B37" s="4" t="s">
        <v>52</v>
      </c>
      <c r="C37" s="4">
        <v>300</v>
      </c>
      <c r="D37" s="14">
        <v>919294.64</v>
      </c>
      <c r="E37" s="14"/>
      <c r="F37" s="28">
        <f t="shared" si="0"/>
        <v>919294.64</v>
      </c>
      <c r="G37" s="14">
        <v>919294.64</v>
      </c>
    </row>
    <row r="38" spans="1:7" ht="62.25" customHeight="1">
      <c r="A38" s="43" t="s">
        <v>239</v>
      </c>
      <c r="B38" s="4" t="s">
        <v>137</v>
      </c>
      <c r="C38" s="4">
        <v>200</v>
      </c>
      <c r="D38" s="14">
        <v>388500</v>
      </c>
      <c r="E38" s="14"/>
      <c r="F38" s="28">
        <f t="shared" si="0"/>
        <v>388500</v>
      </c>
      <c r="G38" s="14">
        <v>388500</v>
      </c>
    </row>
    <row r="39" spans="1:7" ht="62.25" customHeight="1">
      <c r="A39" s="43" t="s">
        <v>14</v>
      </c>
      <c r="B39" s="4" t="s">
        <v>137</v>
      </c>
      <c r="C39" s="4">
        <v>600</v>
      </c>
      <c r="D39" s="14">
        <v>1030700</v>
      </c>
      <c r="E39" s="14"/>
      <c r="F39" s="28">
        <f t="shared" si="0"/>
        <v>1030700</v>
      </c>
      <c r="G39" s="14">
        <v>1030700</v>
      </c>
    </row>
    <row r="40" spans="1:7" ht="33" customHeight="1">
      <c r="A40" s="42" t="s">
        <v>153</v>
      </c>
      <c r="B40" s="29" t="s">
        <v>154</v>
      </c>
      <c r="C40" s="29"/>
      <c r="D40" s="32">
        <f>SUM(D41:D43)</f>
        <v>2912760</v>
      </c>
      <c r="E40" s="32"/>
      <c r="F40" s="31">
        <f t="shared" si="0"/>
        <v>2912760</v>
      </c>
      <c r="G40" s="32">
        <f>SUM(G41:G43)</f>
        <v>2876600</v>
      </c>
    </row>
    <row r="41" spans="1:7" ht="79.5" customHeight="1">
      <c r="A41" s="43" t="s">
        <v>83</v>
      </c>
      <c r="B41" s="4" t="s">
        <v>74</v>
      </c>
      <c r="C41" s="4">
        <v>100</v>
      </c>
      <c r="D41" s="14">
        <v>2291500</v>
      </c>
      <c r="E41" s="14"/>
      <c r="F41" s="28">
        <f t="shared" si="0"/>
        <v>2291500</v>
      </c>
      <c r="G41" s="14">
        <v>2260000</v>
      </c>
    </row>
    <row r="42" spans="1:7" ht="63" customHeight="1">
      <c r="A42" s="43" t="s">
        <v>86</v>
      </c>
      <c r="B42" s="4" t="s">
        <v>74</v>
      </c>
      <c r="C42" s="4">
        <v>200</v>
      </c>
      <c r="D42" s="14">
        <v>614660</v>
      </c>
      <c r="E42" s="14"/>
      <c r="F42" s="28">
        <f t="shared" si="0"/>
        <v>614660</v>
      </c>
      <c r="G42" s="14">
        <v>610000</v>
      </c>
    </row>
    <row r="43" spans="1:7" ht="47.25" customHeight="1">
      <c r="A43" s="43" t="s">
        <v>141</v>
      </c>
      <c r="B43" s="4" t="s">
        <v>74</v>
      </c>
      <c r="C43" s="4">
        <v>800</v>
      </c>
      <c r="D43" s="14">
        <v>6600</v>
      </c>
      <c r="E43" s="14"/>
      <c r="F43" s="28">
        <f t="shared" si="0"/>
        <v>6600</v>
      </c>
      <c r="G43" s="14">
        <v>6600</v>
      </c>
    </row>
    <row r="44" spans="1:7" s="19" customFormat="1" ht="39" customHeight="1">
      <c r="A44" s="17" t="s">
        <v>279</v>
      </c>
      <c r="B44" s="18" t="s">
        <v>204</v>
      </c>
      <c r="C44" s="18"/>
      <c r="D44" s="20">
        <f>D45+D49+D60+D65</f>
        <v>28595168</v>
      </c>
      <c r="E44" s="20"/>
      <c r="F44" s="16">
        <f t="shared" si="0"/>
        <v>28595168</v>
      </c>
      <c r="G44" s="20">
        <f>G45+G49+G60+G65</f>
        <v>27563250</v>
      </c>
    </row>
    <row r="45" spans="1:7" s="19" customFormat="1" ht="63" customHeight="1">
      <c r="A45" s="45" t="s">
        <v>32</v>
      </c>
      <c r="B45" s="29" t="s">
        <v>33</v>
      </c>
      <c r="C45" s="29"/>
      <c r="D45" s="31">
        <f>SUM(D46:D48)</f>
        <v>5407479.6</v>
      </c>
      <c r="E45" s="31"/>
      <c r="F45" s="31">
        <f t="shared" si="0"/>
        <v>5407479.6</v>
      </c>
      <c r="G45" s="31">
        <f>SUM(G46:G48)</f>
        <v>5397200</v>
      </c>
    </row>
    <row r="46" spans="1:7" ht="64.5" customHeight="1">
      <c r="A46" s="46" t="s">
        <v>161</v>
      </c>
      <c r="B46" s="4" t="s">
        <v>205</v>
      </c>
      <c r="C46" s="4">
        <v>600</v>
      </c>
      <c r="D46" s="14">
        <f>5381279.6-70000</f>
        <v>5311279.6</v>
      </c>
      <c r="E46" s="14"/>
      <c r="F46" s="28">
        <f t="shared" si="0"/>
        <v>5311279.6</v>
      </c>
      <c r="G46" s="14">
        <v>5301000</v>
      </c>
    </row>
    <row r="47" spans="1:7" ht="54" customHeight="1">
      <c r="A47" s="43" t="s">
        <v>168</v>
      </c>
      <c r="B47" s="4" t="s">
        <v>296</v>
      </c>
      <c r="C47" s="4">
        <v>600</v>
      </c>
      <c r="D47" s="14">
        <v>26200</v>
      </c>
      <c r="E47" s="14"/>
      <c r="F47" s="28">
        <f t="shared" si="0"/>
        <v>26200</v>
      </c>
      <c r="G47" s="14">
        <v>26200</v>
      </c>
    </row>
    <row r="48" spans="1:7" ht="63" customHeight="1">
      <c r="A48" s="43" t="s">
        <v>184</v>
      </c>
      <c r="B48" s="4" t="s">
        <v>206</v>
      </c>
      <c r="C48" s="4">
        <v>600</v>
      </c>
      <c r="D48" s="14">
        <v>70000</v>
      </c>
      <c r="E48" s="14"/>
      <c r="F48" s="28">
        <f t="shared" si="0"/>
        <v>70000</v>
      </c>
      <c r="G48" s="14">
        <v>70000</v>
      </c>
    </row>
    <row r="49" spans="1:7" ht="30" customHeight="1">
      <c r="A49" s="42" t="s">
        <v>34</v>
      </c>
      <c r="B49" s="29" t="s">
        <v>35</v>
      </c>
      <c r="C49" s="29"/>
      <c r="D49" s="32">
        <f>SUM(D50:D59)</f>
        <v>15941700</v>
      </c>
      <c r="E49" s="32"/>
      <c r="F49" s="31">
        <f t="shared" si="0"/>
        <v>15941700</v>
      </c>
      <c r="G49" s="32">
        <f>SUM(G50:G59)</f>
        <v>16072000</v>
      </c>
    </row>
    <row r="50" spans="1:7" ht="80.25" customHeight="1">
      <c r="A50" s="46" t="s">
        <v>207</v>
      </c>
      <c r="B50" s="4" t="s">
        <v>219</v>
      </c>
      <c r="C50" s="4">
        <v>600</v>
      </c>
      <c r="D50" s="14">
        <v>9012200</v>
      </c>
      <c r="E50" s="14"/>
      <c r="F50" s="28">
        <f t="shared" si="0"/>
        <v>9012200</v>
      </c>
      <c r="G50" s="14">
        <v>9142500</v>
      </c>
    </row>
    <row r="51" spans="1:7" ht="110.25" customHeight="1">
      <c r="A51" s="56" t="s">
        <v>22</v>
      </c>
      <c r="B51" s="4" t="s">
        <v>301</v>
      </c>
      <c r="C51" s="4">
        <v>600</v>
      </c>
      <c r="D51" s="14">
        <v>64500</v>
      </c>
      <c r="E51" s="14"/>
      <c r="F51" s="28">
        <f t="shared" si="0"/>
        <v>64500</v>
      </c>
      <c r="G51" s="14">
        <v>64500</v>
      </c>
    </row>
    <row r="52" spans="1:7" ht="93" customHeight="1">
      <c r="A52" s="46" t="s">
        <v>209</v>
      </c>
      <c r="B52" s="4" t="s">
        <v>208</v>
      </c>
      <c r="C52" s="4">
        <v>600</v>
      </c>
      <c r="D52" s="14">
        <v>876800</v>
      </c>
      <c r="E52" s="14"/>
      <c r="F52" s="28">
        <f t="shared" si="0"/>
        <v>876800</v>
      </c>
      <c r="G52" s="14">
        <v>876800</v>
      </c>
    </row>
    <row r="53" spans="1:7" ht="112.5" customHeight="1">
      <c r="A53" s="46" t="s">
        <v>105</v>
      </c>
      <c r="B53" s="4" t="s">
        <v>246</v>
      </c>
      <c r="C53" s="4">
        <v>600</v>
      </c>
      <c r="D53" s="14">
        <v>55200</v>
      </c>
      <c r="E53" s="14"/>
      <c r="F53" s="28">
        <f t="shared" si="0"/>
        <v>55200</v>
      </c>
      <c r="G53" s="14">
        <v>55200</v>
      </c>
    </row>
    <row r="54" spans="1:7" ht="93.75" customHeight="1">
      <c r="A54" s="46" t="s">
        <v>234</v>
      </c>
      <c r="B54" s="4" t="s">
        <v>210</v>
      </c>
      <c r="C54" s="4">
        <v>600</v>
      </c>
      <c r="D54" s="14">
        <v>2020000</v>
      </c>
      <c r="E54" s="14"/>
      <c r="F54" s="28">
        <f t="shared" si="0"/>
        <v>2020000</v>
      </c>
      <c r="G54" s="14">
        <v>2020000</v>
      </c>
    </row>
    <row r="55" spans="1:7" ht="111" customHeight="1">
      <c r="A55" s="46" t="s">
        <v>98</v>
      </c>
      <c r="B55" s="4" t="s">
        <v>247</v>
      </c>
      <c r="C55" s="4">
        <v>600</v>
      </c>
      <c r="D55" s="14">
        <v>180000</v>
      </c>
      <c r="E55" s="14"/>
      <c r="F55" s="28">
        <f t="shared" si="0"/>
        <v>180000</v>
      </c>
      <c r="G55" s="14">
        <v>180000</v>
      </c>
    </row>
    <row r="56" spans="1:7" ht="93.75" customHeight="1">
      <c r="A56" s="46" t="s">
        <v>75</v>
      </c>
      <c r="B56" s="4" t="s">
        <v>235</v>
      </c>
      <c r="C56" s="4">
        <v>600</v>
      </c>
      <c r="D56" s="14">
        <v>1272700</v>
      </c>
      <c r="E56" s="14"/>
      <c r="F56" s="28">
        <f t="shared" si="0"/>
        <v>1272700</v>
      </c>
      <c r="G56" s="14">
        <v>1272700</v>
      </c>
    </row>
    <row r="57" spans="1:7" ht="109.5" customHeight="1">
      <c r="A57" s="46" t="s">
        <v>271</v>
      </c>
      <c r="B57" s="4" t="s">
        <v>248</v>
      </c>
      <c r="C57" s="4">
        <v>600</v>
      </c>
      <c r="D57" s="14">
        <v>110300</v>
      </c>
      <c r="E57" s="14"/>
      <c r="F57" s="28">
        <f t="shared" si="0"/>
        <v>110300</v>
      </c>
      <c r="G57" s="14">
        <v>110300</v>
      </c>
    </row>
    <row r="58" spans="1:7" ht="95.25" customHeight="1">
      <c r="A58" s="46" t="s">
        <v>241</v>
      </c>
      <c r="B58" s="4" t="s">
        <v>236</v>
      </c>
      <c r="C58" s="4">
        <v>600</v>
      </c>
      <c r="D58" s="14">
        <v>2350000</v>
      </c>
      <c r="E58" s="14"/>
      <c r="F58" s="28">
        <f t="shared" si="0"/>
        <v>2350000</v>
      </c>
      <c r="G58" s="14">
        <v>2350000</v>
      </c>
    </row>
    <row r="59" spans="1:7" ht="112.5" customHeight="1">
      <c r="A59" s="46" t="s">
        <v>4</v>
      </c>
      <c r="B59" s="4" t="s">
        <v>152</v>
      </c>
      <c r="C59" s="4">
        <v>600</v>
      </c>
      <c r="D59" s="14">
        <v>0</v>
      </c>
      <c r="E59" s="14"/>
      <c r="F59" s="28">
        <f t="shared" si="0"/>
        <v>0</v>
      </c>
      <c r="G59" s="14">
        <v>0</v>
      </c>
    </row>
    <row r="60" spans="1:7" ht="32.25" customHeight="1">
      <c r="A60" s="47" t="s">
        <v>36</v>
      </c>
      <c r="B60" s="29" t="s">
        <v>37</v>
      </c>
      <c r="C60" s="29"/>
      <c r="D60" s="32">
        <f>SUM(D61:D64)</f>
        <v>5161629.2</v>
      </c>
      <c r="E60" s="32"/>
      <c r="F60" s="31">
        <f t="shared" si="0"/>
        <v>5161629.2</v>
      </c>
      <c r="G60" s="32">
        <f>SUM(G61:G64)</f>
        <v>4533750</v>
      </c>
    </row>
    <row r="61" spans="1:7" ht="96" customHeight="1">
      <c r="A61" s="46" t="s">
        <v>250</v>
      </c>
      <c r="B61" s="4" t="s">
        <v>218</v>
      </c>
      <c r="C61" s="4">
        <v>600</v>
      </c>
      <c r="D61" s="14">
        <f>2182800+1150000</f>
        <v>3332800</v>
      </c>
      <c r="E61" s="14"/>
      <c r="F61" s="28">
        <f t="shared" si="0"/>
        <v>3332800</v>
      </c>
      <c r="G61" s="14">
        <f>2219250+1150000</f>
        <v>3369250</v>
      </c>
    </row>
    <row r="62" spans="1:7" ht="95.25" customHeight="1">
      <c r="A62" s="53" t="s">
        <v>237</v>
      </c>
      <c r="B62" s="54" t="s">
        <v>238</v>
      </c>
      <c r="C62" s="4">
        <v>600</v>
      </c>
      <c r="D62" s="14">
        <v>64500</v>
      </c>
      <c r="E62" s="14"/>
      <c r="F62" s="28">
        <f t="shared" si="0"/>
        <v>64500</v>
      </c>
      <c r="G62" s="14">
        <v>64500</v>
      </c>
    </row>
    <row r="63" spans="1:7" ht="77.25" customHeight="1">
      <c r="A63" s="53" t="s">
        <v>5</v>
      </c>
      <c r="B63" s="54" t="s">
        <v>87</v>
      </c>
      <c r="C63" s="4">
        <v>600</v>
      </c>
      <c r="D63" s="14">
        <v>1664329.2</v>
      </c>
      <c r="E63" s="14"/>
      <c r="F63" s="28">
        <f t="shared" si="0"/>
        <v>1664329.2</v>
      </c>
      <c r="G63" s="14">
        <v>1000000</v>
      </c>
    </row>
    <row r="64" spans="1:7" ht="63.75" customHeight="1">
      <c r="A64" s="46" t="s">
        <v>155</v>
      </c>
      <c r="B64" s="4" t="s">
        <v>281</v>
      </c>
      <c r="C64" s="4">
        <v>600</v>
      </c>
      <c r="D64" s="14">
        <v>100000</v>
      </c>
      <c r="E64" s="14"/>
      <c r="F64" s="28">
        <f t="shared" si="0"/>
        <v>100000</v>
      </c>
      <c r="G64" s="14">
        <v>100000</v>
      </c>
    </row>
    <row r="65" spans="1:7" ht="47.25" customHeight="1">
      <c r="A65" s="42" t="s">
        <v>38</v>
      </c>
      <c r="B65" s="29" t="s">
        <v>39</v>
      </c>
      <c r="C65" s="29"/>
      <c r="D65" s="32">
        <f>SUM(D66:D67)</f>
        <v>2084359.2</v>
      </c>
      <c r="E65" s="32"/>
      <c r="F65" s="31">
        <f t="shared" si="0"/>
        <v>2084359.2</v>
      </c>
      <c r="G65" s="32">
        <f>SUM(G66:G67)</f>
        <v>1560300</v>
      </c>
    </row>
    <row r="66" spans="1:7" ht="48" customHeight="1">
      <c r="A66" s="46" t="s">
        <v>251</v>
      </c>
      <c r="B66" s="4" t="s">
        <v>252</v>
      </c>
      <c r="C66" s="4">
        <v>600</v>
      </c>
      <c r="D66" s="14">
        <f>2084359.2-60000</f>
        <v>2024359.2</v>
      </c>
      <c r="E66" s="14"/>
      <c r="F66" s="28">
        <f t="shared" si="0"/>
        <v>2024359.2</v>
      </c>
      <c r="G66" s="14">
        <v>1500300</v>
      </c>
    </row>
    <row r="67" spans="1:7" ht="47.25" customHeight="1">
      <c r="A67" s="46" t="s">
        <v>131</v>
      </c>
      <c r="B67" s="54" t="s">
        <v>132</v>
      </c>
      <c r="C67" s="4">
        <v>600</v>
      </c>
      <c r="D67" s="14">
        <v>60000</v>
      </c>
      <c r="E67" s="14"/>
      <c r="F67" s="28">
        <f t="shared" si="0"/>
        <v>60000</v>
      </c>
      <c r="G67" s="14">
        <v>60000</v>
      </c>
    </row>
    <row r="68" spans="1:7" s="19" customFormat="1" ht="55.5" customHeight="1">
      <c r="A68" s="17" t="s">
        <v>142</v>
      </c>
      <c r="B68" s="18" t="s">
        <v>253</v>
      </c>
      <c r="C68" s="18"/>
      <c r="D68" s="20">
        <f>D69+D80+D88+D92+D96</f>
        <v>30053108.25</v>
      </c>
      <c r="E68" s="20"/>
      <c r="F68" s="16">
        <f t="shared" si="0"/>
        <v>30053108.25</v>
      </c>
      <c r="G68" s="20">
        <f>G69+G80+G88+G92+G96</f>
        <v>25331810</v>
      </c>
    </row>
    <row r="69" spans="1:7" s="19" customFormat="1" ht="32.25" customHeight="1">
      <c r="A69" s="45" t="s">
        <v>40</v>
      </c>
      <c r="B69" s="33" t="s">
        <v>41</v>
      </c>
      <c r="C69" s="33"/>
      <c r="D69" s="34">
        <f>SUM(D70:D79)</f>
        <v>3861730</v>
      </c>
      <c r="E69" s="34"/>
      <c r="F69" s="31">
        <f t="shared" si="0"/>
        <v>3861730</v>
      </c>
      <c r="G69" s="34">
        <f>SUM(G70:G79)</f>
        <v>3704830</v>
      </c>
    </row>
    <row r="70" spans="1:7" ht="32.25" customHeight="1">
      <c r="A70" s="46" t="s">
        <v>226</v>
      </c>
      <c r="B70" s="4" t="s">
        <v>254</v>
      </c>
      <c r="C70" s="4">
        <v>800</v>
      </c>
      <c r="D70" s="14">
        <v>100000</v>
      </c>
      <c r="E70" s="14"/>
      <c r="F70" s="28">
        <f t="shared" si="0"/>
        <v>100000</v>
      </c>
      <c r="G70" s="14">
        <v>100000</v>
      </c>
    </row>
    <row r="71" spans="1:7" ht="68.25" customHeight="1">
      <c r="A71" s="43" t="s">
        <v>255</v>
      </c>
      <c r="B71" s="4" t="s">
        <v>89</v>
      </c>
      <c r="C71" s="4">
        <v>100</v>
      </c>
      <c r="D71" s="14">
        <v>3356900</v>
      </c>
      <c r="E71" s="14"/>
      <c r="F71" s="28">
        <f t="shared" si="0"/>
        <v>3356900</v>
      </c>
      <c r="G71" s="14">
        <v>3200000</v>
      </c>
    </row>
    <row r="72" spans="1:7" ht="47.25" customHeight="1">
      <c r="A72" s="43" t="s">
        <v>88</v>
      </c>
      <c r="B72" s="4" t="s">
        <v>89</v>
      </c>
      <c r="C72" s="4">
        <v>200</v>
      </c>
      <c r="D72" s="14">
        <v>91530</v>
      </c>
      <c r="E72" s="14"/>
      <c r="F72" s="28">
        <f aca="true" t="shared" si="1" ref="F72:F140">D72+E72</f>
        <v>91530</v>
      </c>
      <c r="G72" s="14">
        <v>91530</v>
      </c>
    </row>
    <row r="73" spans="1:7" ht="30" customHeight="1">
      <c r="A73" s="43" t="s">
        <v>90</v>
      </c>
      <c r="B73" s="4" t="s">
        <v>89</v>
      </c>
      <c r="C73" s="4">
        <v>800</v>
      </c>
      <c r="D73" s="14">
        <v>100</v>
      </c>
      <c r="E73" s="14"/>
      <c r="F73" s="28">
        <f t="shared" si="1"/>
        <v>100</v>
      </c>
      <c r="G73" s="14">
        <v>100</v>
      </c>
    </row>
    <row r="74" spans="1:7" ht="61.5" customHeight="1">
      <c r="A74" s="43" t="s">
        <v>91</v>
      </c>
      <c r="B74" s="4" t="s">
        <v>92</v>
      </c>
      <c r="C74" s="4">
        <v>200</v>
      </c>
      <c r="D74" s="14">
        <f>101900+72400+53100</f>
        <v>227400</v>
      </c>
      <c r="E74" s="14"/>
      <c r="F74" s="28">
        <f t="shared" si="1"/>
        <v>227400</v>
      </c>
      <c r="G74" s="14">
        <v>227400</v>
      </c>
    </row>
    <row r="75" spans="1:7" ht="81" customHeight="1">
      <c r="A75" s="48" t="s">
        <v>97</v>
      </c>
      <c r="B75" s="4" t="s">
        <v>94</v>
      </c>
      <c r="C75" s="4">
        <v>100</v>
      </c>
      <c r="D75" s="14">
        <v>13300</v>
      </c>
      <c r="E75" s="14"/>
      <c r="F75" s="28">
        <f t="shared" si="1"/>
        <v>13300</v>
      </c>
      <c r="G75" s="14">
        <v>13300</v>
      </c>
    </row>
    <row r="76" spans="1:7" ht="81" customHeight="1">
      <c r="A76" s="48" t="s">
        <v>101</v>
      </c>
      <c r="B76" s="4" t="s">
        <v>95</v>
      </c>
      <c r="C76" s="4">
        <v>100</v>
      </c>
      <c r="D76" s="14">
        <v>32500</v>
      </c>
      <c r="E76" s="14"/>
      <c r="F76" s="28">
        <f t="shared" si="1"/>
        <v>32500</v>
      </c>
      <c r="G76" s="14">
        <v>32500</v>
      </c>
    </row>
    <row r="77" spans="1:7" ht="78.75" customHeight="1">
      <c r="A77" s="48" t="s">
        <v>102</v>
      </c>
      <c r="B77" s="4" t="s">
        <v>96</v>
      </c>
      <c r="C77" s="4">
        <v>100</v>
      </c>
      <c r="D77" s="14">
        <v>11800</v>
      </c>
      <c r="E77" s="14"/>
      <c r="F77" s="28">
        <f t="shared" si="1"/>
        <v>11800</v>
      </c>
      <c r="G77" s="14">
        <v>11800</v>
      </c>
    </row>
    <row r="78" spans="1:7" ht="78.75" customHeight="1">
      <c r="A78" s="48" t="s">
        <v>103</v>
      </c>
      <c r="B78" s="4" t="s">
        <v>93</v>
      </c>
      <c r="C78" s="4">
        <v>100</v>
      </c>
      <c r="D78" s="14">
        <v>22900</v>
      </c>
      <c r="E78" s="14"/>
      <c r="F78" s="28">
        <f t="shared" si="1"/>
        <v>22900</v>
      </c>
      <c r="G78" s="14">
        <v>22900</v>
      </c>
    </row>
    <row r="79" spans="1:7" ht="36" customHeight="1">
      <c r="A79" s="49" t="s">
        <v>292</v>
      </c>
      <c r="B79" s="4" t="s">
        <v>293</v>
      </c>
      <c r="C79" s="4">
        <v>700</v>
      </c>
      <c r="D79" s="14">
        <v>5300</v>
      </c>
      <c r="E79" s="14"/>
      <c r="F79" s="28">
        <f t="shared" si="1"/>
        <v>5300</v>
      </c>
      <c r="G79" s="14">
        <v>5300</v>
      </c>
    </row>
    <row r="80" spans="1:7" ht="48.75" customHeight="1">
      <c r="A80" s="42" t="s">
        <v>42</v>
      </c>
      <c r="B80" s="29" t="s">
        <v>43</v>
      </c>
      <c r="C80" s="29"/>
      <c r="D80" s="32">
        <f>SUM(D81:D87)</f>
        <v>1827580</v>
      </c>
      <c r="E80" s="32">
        <v>0</v>
      </c>
      <c r="F80" s="31">
        <f t="shared" si="1"/>
        <v>1827580</v>
      </c>
      <c r="G80" s="32">
        <f>SUM(G81:G87)</f>
        <v>1766480</v>
      </c>
    </row>
    <row r="81" spans="1:7" ht="62.25" customHeight="1">
      <c r="A81" s="43" t="s">
        <v>255</v>
      </c>
      <c r="B81" s="4" t="s">
        <v>104</v>
      </c>
      <c r="C81" s="4">
        <v>100</v>
      </c>
      <c r="D81" s="14">
        <v>1661100</v>
      </c>
      <c r="E81" s="14">
        <v>-600000</v>
      </c>
      <c r="F81" s="28">
        <f t="shared" si="1"/>
        <v>1061100</v>
      </c>
      <c r="G81" s="14">
        <v>1600000</v>
      </c>
    </row>
    <row r="82" spans="1:7" ht="47.25" customHeight="1">
      <c r="A82" s="43" t="s">
        <v>88</v>
      </c>
      <c r="B82" s="4" t="s">
        <v>104</v>
      </c>
      <c r="C82" s="4">
        <v>200</v>
      </c>
      <c r="D82" s="14">
        <v>115680</v>
      </c>
      <c r="E82" s="14"/>
      <c r="F82" s="28">
        <f t="shared" si="1"/>
        <v>115680</v>
      </c>
      <c r="G82" s="14">
        <v>115680</v>
      </c>
    </row>
    <row r="83" spans="1:7" ht="63.75" customHeight="1">
      <c r="A83" s="43" t="s">
        <v>85</v>
      </c>
      <c r="B83" s="4" t="s">
        <v>84</v>
      </c>
      <c r="C83" s="4">
        <v>200</v>
      </c>
      <c r="D83" s="14">
        <v>0</v>
      </c>
      <c r="E83" s="14">
        <v>600000</v>
      </c>
      <c r="F83" s="28">
        <f t="shared" si="1"/>
        <v>600000</v>
      </c>
      <c r="G83" s="14"/>
    </row>
    <row r="84" spans="1:7" ht="96" customHeight="1">
      <c r="A84" s="48" t="s">
        <v>272</v>
      </c>
      <c r="B84" s="4" t="s">
        <v>119</v>
      </c>
      <c r="C84" s="4">
        <v>100</v>
      </c>
      <c r="D84" s="14">
        <v>12700</v>
      </c>
      <c r="E84" s="14"/>
      <c r="F84" s="28">
        <f t="shared" si="1"/>
        <v>12700</v>
      </c>
      <c r="G84" s="14">
        <v>12700</v>
      </c>
    </row>
    <row r="85" spans="1:7" ht="96" customHeight="1">
      <c r="A85" s="48" t="s">
        <v>110</v>
      </c>
      <c r="B85" s="4" t="s">
        <v>120</v>
      </c>
      <c r="C85" s="4">
        <v>100</v>
      </c>
      <c r="D85" s="14">
        <v>12700</v>
      </c>
      <c r="E85" s="14"/>
      <c r="F85" s="28">
        <f t="shared" si="1"/>
        <v>12700</v>
      </c>
      <c r="G85" s="14">
        <v>12700</v>
      </c>
    </row>
    <row r="86" spans="1:7" ht="97.5" customHeight="1">
      <c r="A86" s="48" t="s">
        <v>117</v>
      </c>
      <c r="B86" s="4" t="s">
        <v>121</v>
      </c>
      <c r="C86" s="4">
        <v>100</v>
      </c>
      <c r="D86" s="14">
        <v>12700</v>
      </c>
      <c r="E86" s="14"/>
      <c r="F86" s="28">
        <f t="shared" si="1"/>
        <v>12700</v>
      </c>
      <c r="G86" s="14">
        <v>12700</v>
      </c>
    </row>
    <row r="87" spans="1:7" ht="96" customHeight="1">
      <c r="A87" s="48" t="s">
        <v>118</v>
      </c>
      <c r="B87" s="4" t="s">
        <v>122</v>
      </c>
      <c r="C87" s="4">
        <v>100</v>
      </c>
      <c r="D87" s="14">
        <v>12700</v>
      </c>
      <c r="E87" s="14"/>
      <c r="F87" s="28">
        <f t="shared" si="1"/>
        <v>12700</v>
      </c>
      <c r="G87" s="14">
        <v>12700</v>
      </c>
    </row>
    <row r="88" spans="1:7" ht="31.5" customHeight="1">
      <c r="A88" s="47" t="s">
        <v>44</v>
      </c>
      <c r="B88" s="29" t="s">
        <v>45</v>
      </c>
      <c r="C88" s="29"/>
      <c r="D88" s="32">
        <f>SUM(D89:D91)</f>
        <v>1757660</v>
      </c>
      <c r="E88" s="32"/>
      <c r="F88" s="31">
        <f t="shared" si="1"/>
        <v>1757660</v>
      </c>
      <c r="G88" s="32">
        <f>SUM(G89:G91)</f>
        <v>1446400</v>
      </c>
    </row>
    <row r="89" spans="1:7" ht="62.25" customHeight="1">
      <c r="A89" s="43" t="s">
        <v>255</v>
      </c>
      <c r="B89" s="4" t="s">
        <v>123</v>
      </c>
      <c r="C89" s="4">
        <v>100</v>
      </c>
      <c r="D89" s="14">
        <v>1640900</v>
      </c>
      <c r="E89" s="14"/>
      <c r="F89" s="28">
        <f t="shared" si="1"/>
        <v>1640900</v>
      </c>
      <c r="G89" s="14">
        <v>1330100</v>
      </c>
    </row>
    <row r="90" spans="1:7" ht="47.25" customHeight="1">
      <c r="A90" s="43" t="s">
        <v>88</v>
      </c>
      <c r="B90" s="4" t="s">
        <v>123</v>
      </c>
      <c r="C90" s="4">
        <v>200</v>
      </c>
      <c r="D90" s="14">
        <v>99460</v>
      </c>
      <c r="E90" s="14"/>
      <c r="F90" s="28">
        <f t="shared" si="1"/>
        <v>99460</v>
      </c>
      <c r="G90" s="14">
        <v>99000</v>
      </c>
    </row>
    <row r="91" spans="1:7" ht="31.5" customHeight="1">
      <c r="A91" s="43" t="s">
        <v>90</v>
      </c>
      <c r="B91" s="4" t="s">
        <v>123</v>
      </c>
      <c r="C91" s="4">
        <v>800</v>
      </c>
      <c r="D91" s="14">
        <v>17300</v>
      </c>
      <c r="E91" s="14"/>
      <c r="F91" s="28">
        <f t="shared" si="1"/>
        <v>17300</v>
      </c>
      <c r="G91" s="14">
        <v>17300</v>
      </c>
    </row>
    <row r="92" spans="1:7" ht="78.75" customHeight="1">
      <c r="A92" s="47" t="s">
        <v>46</v>
      </c>
      <c r="B92" s="29" t="s">
        <v>47</v>
      </c>
      <c r="C92" s="29"/>
      <c r="D92" s="32">
        <f>SUM(D93:D95)</f>
        <v>9346458.25</v>
      </c>
      <c r="E92" s="32"/>
      <c r="F92" s="31">
        <f t="shared" si="1"/>
        <v>9346458.25</v>
      </c>
      <c r="G92" s="32">
        <f>SUM(G93:G95)</f>
        <v>7671500</v>
      </c>
    </row>
    <row r="93" spans="1:7" ht="47.25" customHeight="1">
      <c r="A93" s="46" t="s">
        <v>229</v>
      </c>
      <c r="B93" s="4" t="s">
        <v>124</v>
      </c>
      <c r="C93" s="4">
        <v>600</v>
      </c>
      <c r="D93" s="14">
        <v>4788478.25</v>
      </c>
      <c r="E93" s="14"/>
      <c r="F93" s="28">
        <f t="shared" si="1"/>
        <v>4788478.25</v>
      </c>
      <c r="G93" s="14">
        <v>4101300</v>
      </c>
    </row>
    <row r="94" spans="1:7" ht="63.75" customHeight="1">
      <c r="A94" s="43" t="s">
        <v>255</v>
      </c>
      <c r="B94" s="4" t="s">
        <v>125</v>
      </c>
      <c r="C94" s="4">
        <v>100</v>
      </c>
      <c r="D94" s="14">
        <v>4413100</v>
      </c>
      <c r="E94" s="14"/>
      <c r="F94" s="28">
        <f t="shared" si="1"/>
        <v>4413100</v>
      </c>
      <c r="G94" s="14">
        <v>3560200</v>
      </c>
    </row>
    <row r="95" spans="1:7" ht="47.25" customHeight="1">
      <c r="A95" s="43" t="s">
        <v>88</v>
      </c>
      <c r="B95" s="4" t="s">
        <v>125</v>
      </c>
      <c r="C95" s="4">
        <v>200</v>
      </c>
      <c r="D95" s="14">
        <v>144880</v>
      </c>
      <c r="E95" s="14"/>
      <c r="F95" s="28">
        <f t="shared" si="1"/>
        <v>144880</v>
      </c>
      <c r="G95" s="14">
        <v>10000</v>
      </c>
    </row>
    <row r="96" spans="1:7" ht="48.75" customHeight="1">
      <c r="A96" s="47" t="s">
        <v>48</v>
      </c>
      <c r="B96" s="29" t="s">
        <v>49</v>
      </c>
      <c r="C96" s="29"/>
      <c r="D96" s="32">
        <f>SUM(D97:D109)</f>
        <v>13259680</v>
      </c>
      <c r="E96" s="32"/>
      <c r="F96" s="31">
        <f t="shared" si="1"/>
        <v>13259680</v>
      </c>
      <c r="G96" s="32">
        <f>SUM(G97:G109)</f>
        <v>10742600</v>
      </c>
    </row>
    <row r="97" spans="1:7" s="21" customFormat="1" ht="64.5" customHeight="1">
      <c r="A97" s="49" t="s">
        <v>187</v>
      </c>
      <c r="B97" s="4" t="s">
        <v>186</v>
      </c>
      <c r="C97" s="4">
        <v>100</v>
      </c>
      <c r="D97" s="14">
        <v>1187400</v>
      </c>
      <c r="E97" s="14"/>
      <c r="F97" s="28">
        <f t="shared" si="1"/>
        <v>1187400</v>
      </c>
      <c r="G97" s="14">
        <v>1187400</v>
      </c>
    </row>
    <row r="98" spans="1:7" ht="62.25" customHeight="1">
      <c r="A98" s="43" t="s">
        <v>255</v>
      </c>
      <c r="B98" s="4" t="s">
        <v>126</v>
      </c>
      <c r="C98" s="4">
        <v>100</v>
      </c>
      <c r="D98" s="14">
        <f>11376200-2600000</f>
        <v>8776200</v>
      </c>
      <c r="E98" s="14"/>
      <c r="F98" s="28">
        <f t="shared" si="1"/>
        <v>8776200</v>
      </c>
      <c r="G98" s="14">
        <f>10930500-3000000</f>
        <v>7930500</v>
      </c>
    </row>
    <row r="99" spans="1:7" ht="47.25" customHeight="1">
      <c r="A99" s="43" t="s">
        <v>88</v>
      </c>
      <c r="B99" s="4" t="s">
        <v>126</v>
      </c>
      <c r="C99" s="4">
        <v>200</v>
      </c>
      <c r="D99" s="14">
        <v>1721380</v>
      </c>
      <c r="E99" s="14"/>
      <c r="F99" s="28">
        <f t="shared" si="1"/>
        <v>1721380</v>
      </c>
      <c r="G99" s="14">
        <v>50000</v>
      </c>
    </row>
    <row r="100" spans="1:7" ht="30.75" customHeight="1">
      <c r="A100" s="43" t="s">
        <v>90</v>
      </c>
      <c r="B100" s="4" t="s">
        <v>126</v>
      </c>
      <c r="C100" s="4">
        <v>800</v>
      </c>
      <c r="D100" s="14">
        <v>33300</v>
      </c>
      <c r="E100" s="14"/>
      <c r="F100" s="28">
        <f t="shared" si="1"/>
        <v>33300</v>
      </c>
      <c r="G100" s="14">
        <v>33300</v>
      </c>
    </row>
    <row r="101" spans="1:7" ht="31.5" customHeight="1">
      <c r="A101" s="43" t="s">
        <v>282</v>
      </c>
      <c r="B101" s="4" t="s">
        <v>109</v>
      </c>
      <c r="C101" s="4">
        <v>300</v>
      </c>
      <c r="D101" s="14">
        <v>1393900</v>
      </c>
      <c r="E101" s="14"/>
      <c r="F101" s="28">
        <f t="shared" si="1"/>
        <v>1393900</v>
      </c>
      <c r="G101" s="14">
        <v>1393900</v>
      </c>
    </row>
    <row r="102" spans="1:7" ht="94.5" customHeight="1">
      <c r="A102" s="46" t="s">
        <v>143</v>
      </c>
      <c r="B102" s="4" t="s">
        <v>144</v>
      </c>
      <c r="C102" s="4">
        <v>100</v>
      </c>
      <c r="D102" s="14">
        <v>16200</v>
      </c>
      <c r="E102" s="14"/>
      <c r="F102" s="28">
        <f t="shared" si="1"/>
        <v>16200</v>
      </c>
      <c r="G102" s="14">
        <v>16200</v>
      </c>
    </row>
    <row r="103" spans="1:7" ht="93.75" customHeight="1">
      <c r="A103" s="46" t="s">
        <v>12</v>
      </c>
      <c r="B103" s="4" t="s">
        <v>13</v>
      </c>
      <c r="C103" s="4">
        <v>100</v>
      </c>
      <c r="D103" s="14">
        <v>39700</v>
      </c>
      <c r="E103" s="14"/>
      <c r="F103" s="28">
        <f t="shared" si="1"/>
        <v>39700</v>
      </c>
      <c r="G103" s="14">
        <v>39700</v>
      </c>
    </row>
    <row r="104" spans="1:7" ht="94.5" customHeight="1">
      <c r="A104" s="46" t="s">
        <v>156</v>
      </c>
      <c r="B104" s="4" t="s">
        <v>157</v>
      </c>
      <c r="C104" s="4">
        <v>100</v>
      </c>
      <c r="D104" s="14">
        <v>14300</v>
      </c>
      <c r="E104" s="14"/>
      <c r="F104" s="28">
        <f t="shared" si="1"/>
        <v>14300</v>
      </c>
      <c r="G104" s="14">
        <v>14300</v>
      </c>
    </row>
    <row r="105" spans="1:7" ht="95.25" customHeight="1">
      <c r="A105" s="46" t="s">
        <v>158</v>
      </c>
      <c r="B105" s="4" t="s">
        <v>159</v>
      </c>
      <c r="C105" s="4">
        <v>100</v>
      </c>
      <c r="D105" s="14">
        <v>27900</v>
      </c>
      <c r="E105" s="14"/>
      <c r="F105" s="28">
        <f t="shared" si="1"/>
        <v>27900</v>
      </c>
      <c r="G105" s="14">
        <v>27900</v>
      </c>
    </row>
    <row r="106" spans="1:7" ht="93" customHeight="1">
      <c r="A106" s="46" t="s">
        <v>188</v>
      </c>
      <c r="B106" s="4" t="s">
        <v>189</v>
      </c>
      <c r="C106" s="4">
        <v>100</v>
      </c>
      <c r="D106" s="14">
        <v>8100</v>
      </c>
      <c r="E106" s="14"/>
      <c r="F106" s="28">
        <f t="shared" si="1"/>
        <v>8100</v>
      </c>
      <c r="G106" s="14">
        <v>8100</v>
      </c>
    </row>
    <row r="107" spans="1:7" ht="94.5" customHeight="1">
      <c r="A107" s="46" t="s">
        <v>18</v>
      </c>
      <c r="B107" s="4" t="s">
        <v>19</v>
      </c>
      <c r="C107" s="4">
        <v>100</v>
      </c>
      <c r="D107" s="14">
        <v>20200</v>
      </c>
      <c r="E107" s="14"/>
      <c r="F107" s="28">
        <f t="shared" si="1"/>
        <v>20200</v>
      </c>
      <c r="G107" s="14">
        <v>20200</v>
      </c>
    </row>
    <row r="108" spans="1:7" ht="93" customHeight="1">
      <c r="A108" s="46" t="s">
        <v>20</v>
      </c>
      <c r="B108" s="4" t="s">
        <v>21</v>
      </c>
      <c r="C108" s="4">
        <v>100</v>
      </c>
      <c r="D108" s="14">
        <v>7100</v>
      </c>
      <c r="E108" s="14"/>
      <c r="F108" s="28">
        <f t="shared" si="1"/>
        <v>7100</v>
      </c>
      <c r="G108" s="14">
        <v>7100</v>
      </c>
    </row>
    <row r="109" spans="1:7" ht="93" customHeight="1">
      <c r="A109" s="46" t="s">
        <v>179</v>
      </c>
      <c r="B109" s="4" t="s">
        <v>180</v>
      </c>
      <c r="C109" s="4">
        <v>100</v>
      </c>
      <c r="D109" s="14">
        <v>14000</v>
      </c>
      <c r="E109" s="14"/>
      <c r="F109" s="28">
        <f t="shared" si="1"/>
        <v>14000</v>
      </c>
      <c r="G109" s="14">
        <v>14000</v>
      </c>
    </row>
    <row r="110" spans="1:7" s="19" customFormat="1" ht="75.75" customHeight="1">
      <c r="A110" s="17" t="s">
        <v>303</v>
      </c>
      <c r="B110" s="18" t="s">
        <v>286</v>
      </c>
      <c r="C110" s="18"/>
      <c r="D110" s="20">
        <f>D118+D115+D112</f>
        <v>1127093.55</v>
      </c>
      <c r="E110" s="20">
        <f>E111</f>
        <v>0</v>
      </c>
      <c r="F110" s="20">
        <f t="shared" si="1"/>
        <v>1127093.55</v>
      </c>
      <c r="G110" s="20">
        <f>G118+G115</f>
        <v>700000</v>
      </c>
    </row>
    <row r="111" spans="1:7" s="19" customFormat="1" ht="66.75" customHeight="1">
      <c r="A111" s="73" t="s">
        <v>171</v>
      </c>
      <c r="B111" s="22" t="s">
        <v>172</v>
      </c>
      <c r="C111" s="33"/>
      <c r="D111" s="34"/>
      <c r="E111" s="34">
        <f>E112</f>
        <v>0</v>
      </c>
      <c r="F111" s="34">
        <f t="shared" si="1"/>
        <v>0</v>
      </c>
      <c r="G111" s="34"/>
    </row>
    <row r="112" spans="1:7" s="19" customFormat="1" ht="36" customHeight="1">
      <c r="A112" s="42" t="s">
        <v>173</v>
      </c>
      <c r="B112" s="29" t="s">
        <v>174</v>
      </c>
      <c r="C112" s="33"/>
      <c r="D112" s="34">
        <f>D113+D114</f>
        <v>427093.55</v>
      </c>
      <c r="E112" s="34">
        <f>E113+E114</f>
        <v>0</v>
      </c>
      <c r="F112" s="34">
        <f t="shared" si="1"/>
        <v>427093.55</v>
      </c>
      <c r="G112" s="34"/>
    </row>
    <row r="113" spans="1:7" s="19" customFormat="1" ht="53.25" customHeight="1">
      <c r="A113" s="56" t="s">
        <v>175</v>
      </c>
      <c r="B113" s="74" t="s">
        <v>178</v>
      </c>
      <c r="C113" s="5">
        <v>200</v>
      </c>
      <c r="D113" s="28">
        <v>262429.04</v>
      </c>
      <c r="E113" s="28"/>
      <c r="F113" s="28">
        <f t="shared" si="1"/>
        <v>262429.04</v>
      </c>
      <c r="G113" s="72"/>
    </row>
    <row r="114" spans="1:7" s="19" customFormat="1" ht="54.75" customHeight="1">
      <c r="A114" s="56" t="s">
        <v>176</v>
      </c>
      <c r="B114" s="5" t="s">
        <v>177</v>
      </c>
      <c r="C114" s="5">
        <v>200</v>
      </c>
      <c r="D114" s="28">
        <v>164664.51</v>
      </c>
      <c r="E114" s="28"/>
      <c r="F114" s="28">
        <f t="shared" si="1"/>
        <v>164664.51</v>
      </c>
      <c r="G114" s="72"/>
    </row>
    <row r="115" spans="1:7" ht="46.5" customHeight="1">
      <c r="A115" s="57" t="s">
        <v>76</v>
      </c>
      <c r="B115" s="22" t="s">
        <v>77</v>
      </c>
      <c r="C115" s="22"/>
      <c r="D115" s="55">
        <f>D116</f>
        <v>450000</v>
      </c>
      <c r="E115" s="55"/>
      <c r="F115" s="31">
        <f t="shared" si="1"/>
        <v>450000</v>
      </c>
      <c r="G115" s="55">
        <f>G116</f>
        <v>450000</v>
      </c>
    </row>
    <row r="116" spans="1:7" ht="32.25" customHeight="1">
      <c r="A116" s="58" t="s">
        <v>78</v>
      </c>
      <c r="B116" s="29" t="s">
        <v>79</v>
      </c>
      <c r="C116" s="29"/>
      <c r="D116" s="32">
        <f>SUM(D117:D117)</f>
        <v>450000</v>
      </c>
      <c r="E116" s="32"/>
      <c r="F116" s="31">
        <f t="shared" si="1"/>
        <v>450000</v>
      </c>
      <c r="G116" s="32">
        <f>SUM(G117:G117)</f>
        <v>450000</v>
      </c>
    </row>
    <row r="117" spans="1:7" ht="78.75" customHeight="1">
      <c r="A117" s="43" t="s">
        <v>80</v>
      </c>
      <c r="B117" s="5" t="s">
        <v>82</v>
      </c>
      <c r="C117" s="4">
        <v>300</v>
      </c>
      <c r="D117" s="13">
        <v>450000</v>
      </c>
      <c r="E117" s="13"/>
      <c r="F117" s="28">
        <f t="shared" si="1"/>
        <v>450000</v>
      </c>
      <c r="G117" s="13">
        <v>450000</v>
      </c>
    </row>
    <row r="118" spans="1:7" ht="82.5" customHeight="1">
      <c r="A118" s="23" t="s">
        <v>260</v>
      </c>
      <c r="B118" s="29" t="s">
        <v>273</v>
      </c>
      <c r="C118" s="29"/>
      <c r="D118" s="31">
        <f>D119</f>
        <v>250000</v>
      </c>
      <c r="E118" s="31"/>
      <c r="F118" s="31">
        <f t="shared" si="1"/>
        <v>250000</v>
      </c>
      <c r="G118" s="31">
        <f>G119</f>
        <v>250000</v>
      </c>
    </row>
    <row r="119" spans="1:7" ht="33" customHeight="1">
      <c r="A119" s="42" t="s">
        <v>190</v>
      </c>
      <c r="B119" s="29" t="s">
        <v>191</v>
      </c>
      <c r="C119" s="29"/>
      <c r="D119" s="31">
        <f>SUM(D120:D120)</f>
        <v>250000</v>
      </c>
      <c r="E119" s="31"/>
      <c r="F119" s="31">
        <f t="shared" si="1"/>
        <v>250000</v>
      </c>
      <c r="G119" s="31">
        <f>SUM(G120:G120)</f>
        <v>250000</v>
      </c>
    </row>
    <row r="120" spans="1:7" ht="93" customHeight="1">
      <c r="A120" s="59" t="s">
        <v>81</v>
      </c>
      <c r="B120" s="5" t="s">
        <v>249</v>
      </c>
      <c r="C120" s="4">
        <v>300</v>
      </c>
      <c r="D120" s="13">
        <v>250000</v>
      </c>
      <c r="E120" s="13"/>
      <c r="F120" s="28">
        <f t="shared" si="1"/>
        <v>250000</v>
      </c>
      <c r="G120" s="13">
        <v>250000</v>
      </c>
    </row>
    <row r="121" spans="1:7" ht="72.75" customHeight="1">
      <c r="A121" s="24" t="s">
        <v>304</v>
      </c>
      <c r="B121" s="18" t="s">
        <v>274</v>
      </c>
      <c r="C121" s="18"/>
      <c r="D121" s="20">
        <f>D122</f>
        <v>852920.05</v>
      </c>
      <c r="E121" s="20"/>
      <c r="F121" s="20">
        <f t="shared" si="1"/>
        <v>852920.05</v>
      </c>
      <c r="G121" s="20">
        <f>G122</f>
        <v>0</v>
      </c>
    </row>
    <row r="122" spans="1:7" ht="48.75" customHeight="1">
      <c r="A122" s="42" t="s">
        <v>193</v>
      </c>
      <c r="B122" s="33" t="s">
        <v>192</v>
      </c>
      <c r="C122" s="33"/>
      <c r="D122" s="34">
        <f>SUM(D123:D123)</f>
        <v>852920.05</v>
      </c>
      <c r="E122" s="34"/>
      <c r="F122" s="34">
        <f t="shared" si="1"/>
        <v>852920.05</v>
      </c>
      <c r="G122" s="34">
        <f>SUM(G123:G123)</f>
        <v>0</v>
      </c>
    </row>
    <row r="123" spans="1:7" ht="59.25" customHeight="1">
      <c r="A123" s="43" t="s">
        <v>275</v>
      </c>
      <c r="B123" s="4" t="s">
        <v>145</v>
      </c>
      <c r="C123" s="4">
        <v>800</v>
      </c>
      <c r="D123" s="13">
        <v>852920.05</v>
      </c>
      <c r="E123" s="75"/>
      <c r="F123" s="28">
        <f t="shared" si="1"/>
        <v>852920.05</v>
      </c>
      <c r="G123" s="13"/>
    </row>
    <row r="124" spans="1:7" ht="76.5" customHeight="1">
      <c r="A124" s="24" t="s">
        <v>0</v>
      </c>
      <c r="B124" s="18" t="s">
        <v>146</v>
      </c>
      <c r="C124" s="18"/>
      <c r="D124" s="20">
        <f>D125+D128+D130</f>
        <v>6491846.06</v>
      </c>
      <c r="E124" s="20"/>
      <c r="F124" s="16">
        <f t="shared" si="1"/>
        <v>6491846.06</v>
      </c>
      <c r="G124" s="20">
        <f>G125+G128+G130</f>
        <v>6491846.06</v>
      </c>
    </row>
    <row r="125" spans="1:7" ht="18" customHeight="1">
      <c r="A125" s="42" t="s">
        <v>194</v>
      </c>
      <c r="B125" s="33" t="s">
        <v>195</v>
      </c>
      <c r="C125" s="33"/>
      <c r="D125" s="34">
        <f>SUM(D126:D127)</f>
        <v>4101766.0599999996</v>
      </c>
      <c r="E125" s="34"/>
      <c r="F125" s="31">
        <f t="shared" si="1"/>
        <v>4101766.0599999996</v>
      </c>
      <c r="G125" s="34">
        <f>SUM(G126:G127)</f>
        <v>4101766.0599999996</v>
      </c>
    </row>
    <row r="126" spans="1:7" s="21" customFormat="1" ht="30" customHeight="1">
      <c r="A126" s="50" t="s">
        <v>147</v>
      </c>
      <c r="B126" s="5" t="s">
        <v>148</v>
      </c>
      <c r="C126" s="5">
        <v>200</v>
      </c>
      <c r="D126" s="28">
        <v>100000</v>
      </c>
      <c r="E126" s="28"/>
      <c r="F126" s="28">
        <f t="shared" si="1"/>
        <v>100000</v>
      </c>
      <c r="G126" s="28">
        <v>100000</v>
      </c>
    </row>
    <row r="127" spans="1:7" ht="46.5" customHeight="1">
      <c r="A127" s="43" t="s">
        <v>149</v>
      </c>
      <c r="B127" s="4" t="s">
        <v>150</v>
      </c>
      <c r="C127" s="4">
        <v>200</v>
      </c>
      <c r="D127" s="13">
        <f>4357846.06-356080</f>
        <v>4001766.0599999996</v>
      </c>
      <c r="E127" s="13"/>
      <c r="F127" s="28">
        <f t="shared" si="1"/>
        <v>4001766.0599999996</v>
      </c>
      <c r="G127" s="13">
        <f>4357846.06-356080</f>
        <v>4001766.0599999996</v>
      </c>
    </row>
    <row r="128" spans="1:7" ht="33" customHeight="1">
      <c r="A128" s="42" t="s">
        <v>196</v>
      </c>
      <c r="B128" s="33" t="s">
        <v>197</v>
      </c>
      <c r="C128" s="33"/>
      <c r="D128" s="35">
        <f>SUM(D129:D129)</f>
        <v>2290080</v>
      </c>
      <c r="E128" s="35"/>
      <c r="F128" s="31">
        <f t="shared" si="1"/>
        <v>2290080</v>
      </c>
      <c r="G128" s="35">
        <f>SUM(G129:G129)</f>
        <v>2290080</v>
      </c>
    </row>
    <row r="129" spans="1:7" ht="159.75" customHeight="1">
      <c r="A129" s="43" t="s">
        <v>163</v>
      </c>
      <c r="B129" s="4" t="s">
        <v>164</v>
      </c>
      <c r="C129" s="4">
        <v>500</v>
      </c>
      <c r="D129" s="13">
        <f>1934000+356080</f>
        <v>2290080</v>
      </c>
      <c r="E129" s="13"/>
      <c r="F129" s="28">
        <f t="shared" si="1"/>
        <v>2290080</v>
      </c>
      <c r="G129" s="13">
        <f>1934000+356080</f>
        <v>2290080</v>
      </c>
    </row>
    <row r="130" spans="1:7" ht="31.5" customHeight="1">
      <c r="A130" s="47" t="s">
        <v>198</v>
      </c>
      <c r="B130" s="33" t="s">
        <v>199</v>
      </c>
      <c r="C130" s="33"/>
      <c r="D130" s="35">
        <f>SUM(D131:D131)</f>
        <v>100000</v>
      </c>
      <c r="E130" s="35"/>
      <c r="F130" s="31">
        <f t="shared" si="1"/>
        <v>100000</v>
      </c>
      <c r="G130" s="35">
        <f>SUM(G131:G131)</f>
        <v>100000</v>
      </c>
    </row>
    <row r="131" spans="1:7" ht="47.25" customHeight="1">
      <c r="A131" s="43" t="s">
        <v>165</v>
      </c>
      <c r="B131" s="4" t="s">
        <v>166</v>
      </c>
      <c r="C131" s="4">
        <v>200</v>
      </c>
      <c r="D131" s="13">
        <v>100000</v>
      </c>
      <c r="E131" s="13"/>
      <c r="F131" s="28">
        <f t="shared" si="1"/>
        <v>100000</v>
      </c>
      <c r="G131" s="13">
        <v>100000</v>
      </c>
    </row>
    <row r="132" spans="1:7" s="19" customFormat="1" ht="56.25" customHeight="1">
      <c r="A132" s="24" t="s">
        <v>1</v>
      </c>
      <c r="B132" s="18" t="s">
        <v>70</v>
      </c>
      <c r="C132" s="18"/>
      <c r="D132" s="20">
        <f>D133+D136</f>
        <v>5269412.97</v>
      </c>
      <c r="E132" s="20">
        <f>E133+E136</f>
        <v>0</v>
      </c>
      <c r="F132" s="16">
        <f t="shared" si="1"/>
        <v>5269412.97</v>
      </c>
      <c r="G132" s="20">
        <f>G133+G136</f>
        <v>3896260</v>
      </c>
    </row>
    <row r="133" spans="1:7" s="19" customFormat="1" ht="32.25" customHeight="1">
      <c r="A133" s="42" t="s">
        <v>61</v>
      </c>
      <c r="B133" s="33" t="s">
        <v>63</v>
      </c>
      <c r="C133" s="33"/>
      <c r="D133" s="34">
        <f>SUM(D134:D135)</f>
        <v>4618712.97</v>
      </c>
      <c r="E133" s="34">
        <f>SUM(E134:E135)</f>
        <v>0</v>
      </c>
      <c r="F133" s="31">
        <f t="shared" si="1"/>
        <v>4618712.97</v>
      </c>
      <c r="G133" s="34">
        <f>SUM(G134:G135)</f>
        <v>3245560</v>
      </c>
    </row>
    <row r="134" spans="1:7" ht="61.5" customHeight="1">
      <c r="A134" s="43" t="s">
        <v>71</v>
      </c>
      <c r="B134" s="4" t="s">
        <v>72</v>
      </c>
      <c r="C134" s="4">
        <v>600</v>
      </c>
      <c r="D134" s="13">
        <v>4593512.97</v>
      </c>
      <c r="E134" s="13"/>
      <c r="F134" s="28">
        <f t="shared" si="1"/>
        <v>4593512.97</v>
      </c>
      <c r="G134" s="13">
        <f>5120360-1900000</f>
        <v>3220360</v>
      </c>
    </row>
    <row r="135" spans="1:7" ht="49.5" customHeight="1">
      <c r="A135" s="43" t="s">
        <v>168</v>
      </c>
      <c r="B135" s="7" t="s">
        <v>295</v>
      </c>
      <c r="C135" s="4">
        <v>600</v>
      </c>
      <c r="D135" s="13">
        <v>25200</v>
      </c>
      <c r="E135" s="13"/>
      <c r="F135" s="28">
        <f t="shared" si="1"/>
        <v>25200</v>
      </c>
      <c r="G135" s="13">
        <v>25200</v>
      </c>
    </row>
    <row r="136" spans="1:7" ht="32.25" customHeight="1">
      <c r="A136" s="42" t="s">
        <v>62</v>
      </c>
      <c r="B136" s="36" t="s">
        <v>64</v>
      </c>
      <c r="C136" s="29"/>
      <c r="D136" s="32">
        <f>SUM(D137:D138)</f>
        <v>650700</v>
      </c>
      <c r="E136" s="32"/>
      <c r="F136" s="31">
        <f t="shared" si="1"/>
        <v>650700</v>
      </c>
      <c r="G136" s="32">
        <f>SUM(G137:G138)</f>
        <v>650700</v>
      </c>
    </row>
    <row r="137" spans="1:7" ht="98.25" customHeight="1">
      <c r="A137" s="43" t="s">
        <v>225</v>
      </c>
      <c r="B137" s="39" t="s">
        <v>60</v>
      </c>
      <c r="C137" s="4">
        <v>600</v>
      </c>
      <c r="D137" s="14">
        <v>267600</v>
      </c>
      <c r="E137" s="14"/>
      <c r="F137" s="28">
        <f t="shared" si="1"/>
        <v>267600</v>
      </c>
      <c r="G137" s="14">
        <v>267600</v>
      </c>
    </row>
    <row r="138" spans="1:7" ht="81" customHeight="1">
      <c r="A138" s="61" t="s">
        <v>58</v>
      </c>
      <c r="B138" s="62" t="s">
        <v>59</v>
      </c>
      <c r="C138" s="63">
        <v>600</v>
      </c>
      <c r="D138" s="64">
        <v>383100</v>
      </c>
      <c r="E138" s="64"/>
      <c r="F138" s="28">
        <f t="shared" si="1"/>
        <v>383100</v>
      </c>
      <c r="G138" s="64">
        <v>383100</v>
      </c>
    </row>
    <row r="139" spans="1:7" ht="37.5" customHeight="1">
      <c r="A139" s="24" t="s">
        <v>261</v>
      </c>
      <c r="B139" s="18" t="s">
        <v>245</v>
      </c>
      <c r="C139" s="18"/>
      <c r="D139" s="20">
        <f>D140</f>
        <v>2638806.45</v>
      </c>
      <c r="E139" s="20">
        <f>E140</f>
        <v>0</v>
      </c>
      <c r="F139" s="16">
        <f t="shared" si="1"/>
        <v>2638806.45</v>
      </c>
      <c r="G139" s="20">
        <f>G140</f>
        <v>2825388.8200000003</v>
      </c>
    </row>
    <row r="140" spans="1:7" ht="81.75" customHeight="1">
      <c r="A140" s="42" t="s">
        <v>280</v>
      </c>
      <c r="B140" s="29" t="s">
        <v>242</v>
      </c>
      <c r="C140" s="22"/>
      <c r="D140" s="32">
        <f>SUM(D142:D146)</f>
        <v>2638806.45</v>
      </c>
      <c r="E140" s="32">
        <f>SUM(E142:E146)</f>
        <v>0</v>
      </c>
      <c r="F140" s="31">
        <f t="shared" si="1"/>
        <v>2638806.45</v>
      </c>
      <c r="G140" s="32">
        <f>SUM(G142:G146)</f>
        <v>2825388.8200000003</v>
      </c>
    </row>
    <row r="141" spans="1:7" ht="47.25" customHeight="1">
      <c r="A141" s="42" t="s">
        <v>53</v>
      </c>
      <c r="B141" s="29" t="s">
        <v>54</v>
      </c>
      <c r="C141" s="29"/>
      <c r="D141" s="32">
        <f>SUM(D142:D146)</f>
        <v>2638806.45</v>
      </c>
      <c r="E141" s="32">
        <f>SUM(E142:E146)</f>
        <v>0</v>
      </c>
      <c r="F141" s="31">
        <f aca="true" t="shared" si="2" ref="F141:F182">D141+E141</f>
        <v>2638806.45</v>
      </c>
      <c r="G141" s="32">
        <f>SUM(G142:G146)</f>
        <v>2825388.8200000003</v>
      </c>
    </row>
    <row r="142" spans="1:7" ht="83.25" customHeight="1">
      <c r="A142" s="43" t="s">
        <v>243</v>
      </c>
      <c r="B142" s="37" t="s">
        <v>100</v>
      </c>
      <c r="C142" s="4">
        <v>100</v>
      </c>
      <c r="D142" s="14">
        <v>1835606.45</v>
      </c>
      <c r="E142" s="14"/>
      <c r="F142" s="28">
        <f t="shared" si="2"/>
        <v>1835606.45</v>
      </c>
      <c r="G142" s="14">
        <v>2027888.82</v>
      </c>
    </row>
    <row r="143" spans="1:7" ht="47.25" customHeight="1">
      <c r="A143" s="43" t="s">
        <v>244</v>
      </c>
      <c r="B143" s="37" t="s">
        <v>100</v>
      </c>
      <c r="C143" s="4">
        <v>200</v>
      </c>
      <c r="D143" s="14">
        <v>507700</v>
      </c>
      <c r="E143" s="14"/>
      <c r="F143" s="28">
        <f t="shared" si="2"/>
        <v>507700</v>
      </c>
      <c r="G143" s="14">
        <v>500000</v>
      </c>
    </row>
    <row r="144" spans="1:7" ht="45.75" customHeight="1">
      <c r="A144" s="43" t="s">
        <v>99</v>
      </c>
      <c r="B144" s="37" t="s">
        <v>100</v>
      </c>
      <c r="C144" s="4">
        <v>800</v>
      </c>
      <c r="D144" s="14">
        <v>1800</v>
      </c>
      <c r="E144" s="14"/>
      <c r="F144" s="28">
        <f t="shared" si="2"/>
        <v>1800</v>
      </c>
      <c r="G144" s="14">
        <v>1800</v>
      </c>
    </row>
    <row r="145" spans="1:7" ht="96.75" customHeight="1">
      <c r="A145" s="46" t="s">
        <v>106</v>
      </c>
      <c r="B145" s="37" t="s">
        <v>185</v>
      </c>
      <c r="C145" s="4">
        <v>100</v>
      </c>
      <c r="D145" s="14">
        <v>238000</v>
      </c>
      <c r="E145" s="14"/>
      <c r="F145" s="28">
        <f t="shared" si="2"/>
        <v>238000</v>
      </c>
      <c r="G145" s="14">
        <v>238000</v>
      </c>
    </row>
    <row r="146" spans="1:7" ht="76.5" customHeight="1">
      <c r="A146" s="46" t="s">
        <v>107</v>
      </c>
      <c r="B146" s="37" t="s">
        <v>185</v>
      </c>
      <c r="C146" s="4">
        <v>200</v>
      </c>
      <c r="D146" s="14">
        <v>55700</v>
      </c>
      <c r="E146" s="14"/>
      <c r="F146" s="28">
        <f t="shared" si="2"/>
        <v>55700</v>
      </c>
      <c r="G146" s="14">
        <v>57700</v>
      </c>
    </row>
    <row r="147" spans="1:7" s="19" customFormat="1" ht="40.5" customHeight="1">
      <c r="A147" s="24" t="s">
        <v>283</v>
      </c>
      <c r="B147" s="18" t="s">
        <v>108</v>
      </c>
      <c r="C147" s="18"/>
      <c r="D147" s="20">
        <f>D148</f>
        <v>2561780</v>
      </c>
      <c r="E147" s="20"/>
      <c r="F147" s="16">
        <f t="shared" si="2"/>
        <v>2561780</v>
      </c>
      <c r="G147" s="20">
        <f>G148</f>
        <v>2561780</v>
      </c>
    </row>
    <row r="148" spans="1:7" s="19" customFormat="1" ht="17.25" customHeight="1">
      <c r="A148" s="42" t="s">
        <v>55</v>
      </c>
      <c r="B148" s="33" t="s">
        <v>56</v>
      </c>
      <c r="C148" s="33"/>
      <c r="D148" s="34">
        <f>SUM(D149:D149)</f>
        <v>2561780</v>
      </c>
      <c r="E148" s="34"/>
      <c r="F148" s="31">
        <f t="shared" si="2"/>
        <v>2561780</v>
      </c>
      <c r="G148" s="34">
        <f>SUM(G149:G149)</f>
        <v>2561780</v>
      </c>
    </row>
    <row r="149" spans="1:7" s="19" customFormat="1" ht="77.25" customHeight="1">
      <c r="A149" s="50" t="s">
        <v>151</v>
      </c>
      <c r="B149" s="5" t="s">
        <v>300</v>
      </c>
      <c r="C149" s="5">
        <v>600</v>
      </c>
      <c r="D149" s="28">
        <v>2561780</v>
      </c>
      <c r="E149" s="28"/>
      <c r="F149" s="28">
        <f t="shared" si="2"/>
        <v>2561780</v>
      </c>
      <c r="G149" s="28">
        <v>2561780</v>
      </c>
    </row>
    <row r="150" spans="1:7" s="19" customFormat="1" ht="56.25" customHeight="1">
      <c r="A150" s="24" t="s">
        <v>3</v>
      </c>
      <c r="B150" s="18" t="s">
        <v>256</v>
      </c>
      <c r="C150" s="18"/>
      <c r="D150" s="20">
        <f>D151+D154</f>
        <v>947600</v>
      </c>
      <c r="E150" s="20"/>
      <c r="F150" s="16">
        <f t="shared" si="2"/>
        <v>947600</v>
      </c>
      <c r="G150" s="20">
        <f>G151+G154</f>
        <v>947600</v>
      </c>
    </row>
    <row r="151" spans="1:7" s="19" customFormat="1" ht="33" customHeight="1">
      <c r="A151" s="42" t="s">
        <v>216</v>
      </c>
      <c r="B151" s="33" t="s">
        <v>215</v>
      </c>
      <c r="C151" s="33"/>
      <c r="D151" s="34">
        <f>SUM(D152:D153)</f>
        <v>779200</v>
      </c>
      <c r="E151" s="34"/>
      <c r="F151" s="31">
        <f t="shared" si="2"/>
        <v>779200</v>
      </c>
      <c r="G151" s="34">
        <f>SUM(G152:G153)</f>
        <v>779200</v>
      </c>
    </row>
    <row r="152" spans="1:7" ht="47.25" customHeight="1">
      <c r="A152" s="43" t="s">
        <v>232</v>
      </c>
      <c r="B152" s="4" t="s">
        <v>217</v>
      </c>
      <c r="C152" s="4">
        <v>200</v>
      </c>
      <c r="D152" s="14">
        <f>274500+163900</f>
        <v>438400</v>
      </c>
      <c r="E152" s="14"/>
      <c r="F152" s="28">
        <f t="shared" si="2"/>
        <v>438400</v>
      </c>
      <c r="G152" s="14">
        <v>438400</v>
      </c>
    </row>
    <row r="153" spans="1:7" ht="47.25" customHeight="1">
      <c r="A153" s="43" t="s">
        <v>233</v>
      </c>
      <c r="B153" s="4" t="s">
        <v>217</v>
      </c>
      <c r="C153" s="4">
        <v>600</v>
      </c>
      <c r="D153" s="14">
        <f>222700+30800+42500+44800</f>
        <v>340800</v>
      </c>
      <c r="E153" s="14"/>
      <c r="F153" s="28">
        <f t="shared" si="2"/>
        <v>340800</v>
      </c>
      <c r="G153" s="14">
        <v>340800</v>
      </c>
    </row>
    <row r="154" spans="1:7" ht="33" customHeight="1">
      <c r="A154" s="42" t="s">
        <v>230</v>
      </c>
      <c r="B154" s="33" t="s">
        <v>231</v>
      </c>
      <c r="C154" s="6"/>
      <c r="D154" s="35">
        <f>D155</f>
        <v>168400</v>
      </c>
      <c r="E154" s="35"/>
      <c r="F154" s="16">
        <f t="shared" si="2"/>
        <v>168400</v>
      </c>
      <c r="G154" s="35">
        <f>G155</f>
        <v>168400</v>
      </c>
    </row>
    <row r="155" spans="1:7" ht="47.25" customHeight="1">
      <c r="A155" s="43" t="s">
        <v>68</v>
      </c>
      <c r="B155" s="4" t="s">
        <v>69</v>
      </c>
      <c r="C155" s="4">
        <v>200</v>
      </c>
      <c r="D155" s="14">
        <f>27200+15400+36300+73900+15600</f>
        <v>168400</v>
      </c>
      <c r="E155" s="14"/>
      <c r="F155" s="28">
        <f t="shared" si="2"/>
        <v>168400</v>
      </c>
      <c r="G155" s="14">
        <v>168400</v>
      </c>
    </row>
    <row r="156" spans="1:7" ht="47.25" customHeight="1">
      <c r="A156" s="67" t="s">
        <v>111</v>
      </c>
      <c r="B156" s="18" t="s">
        <v>112</v>
      </c>
      <c r="C156" s="68"/>
      <c r="D156" s="70">
        <f>D157</f>
        <v>1073457</v>
      </c>
      <c r="E156" s="70"/>
      <c r="F156" s="16">
        <f t="shared" si="2"/>
        <v>1073457</v>
      </c>
      <c r="G156" s="70">
        <f>G157</f>
        <v>2146914</v>
      </c>
    </row>
    <row r="157" spans="1:7" ht="47.25" customHeight="1">
      <c r="A157" s="42" t="s">
        <v>113</v>
      </c>
      <c r="B157" s="29" t="s">
        <v>114</v>
      </c>
      <c r="C157" s="6"/>
      <c r="D157" s="69">
        <f>D158</f>
        <v>1073457</v>
      </c>
      <c r="E157" s="69"/>
      <c r="F157" s="31">
        <f t="shared" si="2"/>
        <v>1073457</v>
      </c>
      <c r="G157" s="69">
        <f>G158</f>
        <v>2146914</v>
      </c>
    </row>
    <row r="158" spans="1:7" ht="47.25" customHeight="1">
      <c r="A158" s="50" t="s">
        <v>115</v>
      </c>
      <c r="B158" s="5" t="s">
        <v>116</v>
      </c>
      <c r="C158" s="4">
        <v>400</v>
      </c>
      <c r="D158" s="14">
        <v>1073457</v>
      </c>
      <c r="E158" s="14"/>
      <c r="F158" s="28">
        <f t="shared" si="2"/>
        <v>1073457</v>
      </c>
      <c r="G158" s="14">
        <v>2146914</v>
      </c>
    </row>
    <row r="159" spans="1:7" ht="54" customHeight="1">
      <c r="A159" s="24" t="s">
        <v>2</v>
      </c>
      <c r="B159" s="18" t="s">
        <v>220</v>
      </c>
      <c r="C159" s="18"/>
      <c r="D159" s="20">
        <f>D160</f>
        <v>405073.6</v>
      </c>
      <c r="E159" s="20"/>
      <c r="F159" s="16">
        <f t="shared" si="2"/>
        <v>405073.6</v>
      </c>
      <c r="G159" s="20">
        <f>G160</f>
        <v>405073.6</v>
      </c>
    </row>
    <row r="160" spans="1:7" ht="47.25" customHeight="1">
      <c r="A160" s="42" t="s">
        <v>57</v>
      </c>
      <c r="B160" s="33" t="s">
        <v>221</v>
      </c>
      <c r="C160" s="33"/>
      <c r="D160" s="34">
        <f>SUM(D161:D164)</f>
        <v>405073.6</v>
      </c>
      <c r="E160" s="34"/>
      <c r="F160" s="31">
        <f t="shared" si="2"/>
        <v>405073.6</v>
      </c>
      <c r="G160" s="34">
        <f>SUM(G161:G164)</f>
        <v>405073.6</v>
      </c>
    </row>
    <row r="161" spans="1:7" ht="47.25" customHeight="1">
      <c r="A161" s="50" t="s">
        <v>277</v>
      </c>
      <c r="B161" s="5" t="s">
        <v>222</v>
      </c>
      <c r="C161" s="5">
        <v>100</v>
      </c>
      <c r="D161" s="14">
        <v>349770</v>
      </c>
      <c r="E161" s="14"/>
      <c r="F161" s="28">
        <f t="shared" si="2"/>
        <v>349770</v>
      </c>
      <c r="G161" s="14">
        <v>349770</v>
      </c>
    </row>
    <row r="162" spans="1:7" ht="47.25" customHeight="1">
      <c r="A162" s="50" t="s">
        <v>278</v>
      </c>
      <c r="B162" s="5" t="s">
        <v>222</v>
      </c>
      <c r="C162" s="5">
        <v>200</v>
      </c>
      <c r="D162" s="28">
        <v>12997</v>
      </c>
      <c r="E162" s="28"/>
      <c r="F162" s="28">
        <f t="shared" si="2"/>
        <v>12997</v>
      </c>
      <c r="G162" s="28">
        <v>12997</v>
      </c>
    </row>
    <row r="163" spans="1:7" ht="47.25" customHeight="1">
      <c r="A163" s="43" t="s">
        <v>258</v>
      </c>
      <c r="B163" s="4" t="s">
        <v>223</v>
      </c>
      <c r="C163" s="4">
        <v>200</v>
      </c>
      <c r="D163" s="14">
        <v>6570.6</v>
      </c>
      <c r="E163" s="14"/>
      <c r="F163" s="28">
        <f t="shared" si="2"/>
        <v>6570.6</v>
      </c>
      <c r="G163" s="14">
        <v>6570.6</v>
      </c>
    </row>
    <row r="164" spans="1:7" ht="32.25" customHeight="1">
      <c r="A164" s="43" t="s">
        <v>259</v>
      </c>
      <c r="B164" s="8" t="s">
        <v>224</v>
      </c>
      <c r="C164" s="8">
        <v>200</v>
      </c>
      <c r="D164" s="13">
        <v>35736</v>
      </c>
      <c r="E164" s="13"/>
      <c r="F164" s="28">
        <f t="shared" si="2"/>
        <v>35736</v>
      </c>
      <c r="G164" s="13">
        <v>35736</v>
      </c>
    </row>
    <row r="165" spans="1:7" s="19" customFormat="1" ht="36" customHeight="1">
      <c r="A165" s="17" t="s">
        <v>284</v>
      </c>
      <c r="B165" s="18" t="s">
        <v>214</v>
      </c>
      <c r="C165" s="18"/>
      <c r="D165" s="20">
        <f>D166</f>
        <v>697155</v>
      </c>
      <c r="E165" s="20"/>
      <c r="F165" s="16">
        <f t="shared" si="2"/>
        <v>697155</v>
      </c>
      <c r="G165" s="20">
        <f>G166</f>
        <v>697350</v>
      </c>
    </row>
    <row r="166" spans="1:7" s="19" customFormat="1" ht="18.75" customHeight="1">
      <c r="A166" s="42" t="s">
        <v>73</v>
      </c>
      <c r="B166" s="33" t="s">
        <v>213</v>
      </c>
      <c r="C166" s="33"/>
      <c r="D166" s="34">
        <f>SUM(D167:D169)</f>
        <v>697155</v>
      </c>
      <c r="E166" s="34"/>
      <c r="F166" s="31">
        <f t="shared" si="2"/>
        <v>697155</v>
      </c>
      <c r="G166" s="34">
        <f>SUM(G167:G169)</f>
        <v>697350</v>
      </c>
    </row>
    <row r="167" spans="1:7" ht="78.75" customHeight="1">
      <c r="A167" s="43" t="s">
        <v>160</v>
      </c>
      <c r="B167" s="4" t="s">
        <v>211</v>
      </c>
      <c r="C167" s="4">
        <v>100</v>
      </c>
      <c r="D167" s="13">
        <v>674600</v>
      </c>
      <c r="E167" s="13"/>
      <c r="F167" s="28">
        <f t="shared" si="2"/>
        <v>674600</v>
      </c>
      <c r="G167" s="13">
        <v>674600</v>
      </c>
    </row>
    <row r="168" spans="1:7" ht="45" customHeight="1">
      <c r="A168" s="43" t="s">
        <v>257</v>
      </c>
      <c r="B168" s="4" t="s">
        <v>212</v>
      </c>
      <c r="C168" s="4">
        <v>200</v>
      </c>
      <c r="D168" s="13">
        <v>18700</v>
      </c>
      <c r="E168" s="13"/>
      <c r="F168" s="28">
        <f t="shared" si="2"/>
        <v>18700</v>
      </c>
      <c r="G168" s="13">
        <v>18700</v>
      </c>
    </row>
    <row r="169" spans="1:7" ht="48" customHeight="1">
      <c r="A169" s="43" t="s">
        <v>302</v>
      </c>
      <c r="B169" s="8" t="s">
        <v>67</v>
      </c>
      <c r="C169" s="8">
        <v>500</v>
      </c>
      <c r="D169" s="13">
        <v>3855</v>
      </c>
      <c r="E169" s="13"/>
      <c r="F169" s="28">
        <f t="shared" si="2"/>
        <v>3855</v>
      </c>
      <c r="G169" s="13">
        <v>4050</v>
      </c>
    </row>
    <row r="170" spans="1:7" s="25" customFormat="1" ht="15.75">
      <c r="A170" s="51" t="s">
        <v>262</v>
      </c>
      <c r="B170" s="52"/>
      <c r="C170" s="52"/>
      <c r="D170" s="16">
        <f>D7+D44+D68+D110+D121+D124+D132+D139+D147+D150+D165+D156+D159</f>
        <v>182767623.63</v>
      </c>
      <c r="E170" s="16">
        <f>E7+E44+E68+E110+E121+E124+E132+E139+E147+E150+E165+E156+E159</f>
        <v>0</v>
      </c>
      <c r="F170" s="16">
        <f t="shared" si="2"/>
        <v>182767623.63</v>
      </c>
      <c r="G170" s="16">
        <f>G7+G44+G68+G110+G121+G124+G132+G139+G147+G150+G165+G156+G159</f>
        <v>177388226.96</v>
      </c>
    </row>
    <row r="171" spans="3:7" ht="0.75" customHeight="1" hidden="1">
      <c r="C171" s="2" t="s">
        <v>23</v>
      </c>
      <c r="D171" s="26">
        <v>46769290.93</v>
      </c>
      <c r="F171" s="16">
        <f t="shared" si="2"/>
        <v>46769290.93</v>
      </c>
      <c r="G171" s="64">
        <v>46770443.93</v>
      </c>
    </row>
    <row r="172" spans="3:7" ht="0.75" customHeight="1" hidden="1">
      <c r="C172" s="2" t="s">
        <v>24</v>
      </c>
      <c r="D172" s="26">
        <v>6000000</v>
      </c>
      <c r="F172" s="16">
        <f t="shared" si="2"/>
        <v>6000000</v>
      </c>
      <c r="G172" s="64">
        <v>6100000</v>
      </c>
    </row>
    <row r="173" spans="3:7" ht="15.75" hidden="1">
      <c r="C173" s="2" t="s">
        <v>25</v>
      </c>
      <c r="D173" s="26">
        <v>90563900</v>
      </c>
      <c r="F173" s="16">
        <f t="shared" si="2"/>
        <v>90563900</v>
      </c>
      <c r="G173" s="64">
        <v>90893100</v>
      </c>
    </row>
    <row r="174" spans="3:7" ht="15.75" hidden="1">
      <c r="C174" s="2" t="s">
        <v>26</v>
      </c>
      <c r="D174" s="26">
        <v>2493900</v>
      </c>
      <c r="F174" s="16">
        <f t="shared" si="2"/>
        <v>2493900</v>
      </c>
      <c r="G174" s="64">
        <v>2493900</v>
      </c>
    </row>
    <row r="175" ht="15.75" hidden="1">
      <c r="F175" s="16">
        <f t="shared" si="2"/>
        <v>0</v>
      </c>
    </row>
    <row r="176" spans="3:6" ht="15.75" hidden="1">
      <c r="C176" s="2" t="s">
        <v>27</v>
      </c>
      <c r="F176" s="16">
        <f t="shared" si="2"/>
        <v>0</v>
      </c>
    </row>
    <row r="177" spans="3:7" ht="15.75" hidden="1">
      <c r="C177" s="2" t="s">
        <v>28</v>
      </c>
      <c r="D177" s="26">
        <v>26898500</v>
      </c>
      <c r="F177" s="16">
        <f t="shared" si="2"/>
        <v>26898500</v>
      </c>
      <c r="G177" s="66">
        <v>26901200</v>
      </c>
    </row>
    <row r="178" spans="3:7" ht="15.75" hidden="1">
      <c r="C178" s="2" t="s">
        <v>29</v>
      </c>
      <c r="D178" s="26">
        <v>6491846.06</v>
      </c>
      <c r="F178" s="16">
        <f t="shared" si="2"/>
        <v>6491846.06</v>
      </c>
      <c r="G178" s="66">
        <v>6491846.06</v>
      </c>
    </row>
    <row r="179" spans="4:7" ht="15.75" hidden="1">
      <c r="D179" s="26">
        <f>SUM(D171:D178)</f>
        <v>179217436.99</v>
      </c>
      <c r="F179" s="16">
        <f t="shared" si="2"/>
        <v>179217436.99</v>
      </c>
      <c r="G179" s="26">
        <f>SUM(G171:G178)</f>
        <v>179650489.99</v>
      </c>
    </row>
    <row r="180" ht="15.75" hidden="1">
      <c r="F180" s="16">
        <f t="shared" si="2"/>
        <v>0</v>
      </c>
    </row>
    <row r="181" spans="4:7" ht="15.75" hidden="1">
      <c r="D181" s="26">
        <f>D170-D179</f>
        <v>3550186.6399999857</v>
      </c>
      <c r="F181" s="16">
        <f t="shared" si="2"/>
        <v>3550186.6399999857</v>
      </c>
      <c r="G181" s="26">
        <f>G170-G179</f>
        <v>-2262263.030000001</v>
      </c>
    </row>
    <row r="182" spans="4:7" ht="15.75" hidden="1">
      <c r="D182" s="26">
        <v>2600000</v>
      </c>
      <c r="F182" s="16">
        <f t="shared" si="2"/>
        <v>2600000</v>
      </c>
      <c r="G182" s="71">
        <v>4900000</v>
      </c>
    </row>
  </sheetData>
  <sheetProtection/>
  <autoFilter ref="A6:D174"/>
  <mergeCells count="2">
    <mergeCell ref="A3:G4"/>
    <mergeCell ref="B1:G1"/>
  </mergeCells>
  <printOptions/>
  <pageMargins left="0.7874015748031497" right="0.3937007874015748" top="0.3937007874015748" bottom="0.1968503937007874" header="0.1968503937007874" footer="0.5118110236220472"/>
  <pageSetup fitToHeight="28" fitToWidth="1" horizontalDpi="600" verticalDpi="600" orientation="portrait" paperSize="9" scale="53" r:id="rId1"/>
  <headerFooter alignWithMargins="0">
    <oddHeader>&amp;RПРОЕКТ</oddHeader>
  </headerFooter>
  <rowBreaks count="5" manualBreakCount="5">
    <brk id="19" max="4" man="1"/>
    <brk id="24" max="255" man="1"/>
    <brk id="123" max="255" man="1"/>
    <brk id="142" max="255" man="1"/>
    <brk id="1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Чурсина</cp:lastModifiedBy>
  <cp:lastPrinted>2019-12-30T06:07:00Z</cp:lastPrinted>
  <dcterms:created xsi:type="dcterms:W3CDTF">2013-10-30T08:55:37Z</dcterms:created>
  <dcterms:modified xsi:type="dcterms:W3CDTF">2019-12-30T06:07:02Z</dcterms:modified>
  <cp:category/>
  <cp:version/>
  <cp:contentType/>
  <cp:contentStatus/>
</cp:coreProperties>
</file>